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ud J Kirkegaard\Documents\Cameron Park\CPAD\CPAD\Treasurer\Budget\"/>
    </mc:Choice>
  </mc:AlternateContent>
  <xr:revisionPtr revIDLastSave="0" documentId="13_ncr:1_{BDD8EDA6-A92B-4C6A-A88F-7184C224996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Titles" localSheetId="0">Sheet1!$A:$G,Sheet1!$4:$5</definedName>
    <definedName name="QB_BASIS_4" localSheetId="0" hidden="1">Sheet1!$H$3</definedName>
    <definedName name="QB_COLUMN_76200" localSheetId="0" hidden="1">Sheet1!$H$5</definedName>
    <definedName name="QB_COMPANY_0" localSheetId="0" hidden="1">Sheet1!$A$1</definedName>
    <definedName name="QB_DATA_0" localSheetId="0" hidden="1">Sheet1!$8:$8,Sheet1!$9:$9,Sheet1!$10:$10,Sheet1!$12:$12,Sheet1!$13:$13,Sheet1!$14:$14,Sheet1!$15:$15,Sheet1!$16:$16,Sheet1!$17:$17,Sheet1!$18:$18,Sheet1!$19:$19,Sheet1!$24:$24,Sheet1!$25:$25,Sheet1!$26:$26,Sheet1!$28:$28,Sheet1!$29:$29</definedName>
    <definedName name="QB_DATA_1" localSheetId="0" hidden="1">Sheet1!$30:$30,Sheet1!$31:$31,Sheet1!$33:$33,Sheet1!$34:$34,Sheet1!$35:$35,Sheet1!$37:$37,Sheet1!$38:$38,Sheet1!$39:$39,Sheet1!$40:$40,Sheet1!$41:$41,Sheet1!$42:$42,Sheet1!$43:$43,Sheet1!$44:$44,Sheet1!$45:$45,Sheet1!$46:$46,Sheet1!$47:$47</definedName>
    <definedName name="QB_DATA_2" localSheetId="0" hidden="1">Sheet1!$48:$48,Sheet1!$50:$50,Sheet1!$51:$51,Sheet1!$52:$52,Sheet1!$53:$53,Sheet1!$55:$55,Sheet1!$56:$56,Sheet1!$58:$58,Sheet1!$59:$59,Sheet1!$60:$60,Sheet1!$61:$61,Sheet1!$62:$62,Sheet1!$63:$63,Sheet1!$64:$64,Sheet1!$66:$66,Sheet1!$67:$67</definedName>
    <definedName name="QB_DATA_3" localSheetId="0" hidden="1">Sheet1!$68:$68,Sheet1!$69:$69,Sheet1!$70:$70,Sheet1!$71:$71,Sheet1!$72:$72,Sheet1!$73:$73,Sheet1!$76:$76,Sheet1!$77:$77,Sheet1!$78:$78,Sheet1!$79:$79,Sheet1!$81:$81,Sheet1!$83:$83,Sheet1!$84:$84,Sheet1!$85:$85,Sheet1!$86:$86,Sheet1!$87:$87</definedName>
    <definedName name="QB_DATA_4" localSheetId="0" hidden="1">Sheet1!$88:$88,Sheet1!$89:$89,Sheet1!$94:$94,Sheet1!$95:$95</definedName>
    <definedName name="QB_DATE_1" localSheetId="0" hidden="1">Sheet1!$H$2</definedName>
    <definedName name="QB_FORMULA_0" localSheetId="0" hidden="1">Sheet1!$H$20,Sheet1!$H$21,Sheet1!$H$27,Sheet1!$H$36,Sheet1!$H$54,Sheet1!$H$65,Sheet1!$H$80,Sheet1!$H$82,Sheet1!$H$90,Sheet1!$H$91,Sheet1!$H$96,Sheet1!$H$97,Sheet1!$H$98</definedName>
    <definedName name="QB_ROW_102250" localSheetId="0" hidden="1">Sheet1!$F$34</definedName>
    <definedName name="QB_ROW_104240" localSheetId="0" hidden="1">Sheet1!$E$8</definedName>
    <definedName name="QB_ROW_108230" localSheetId="0" hidden="1">Sheet1!$D$94</definedName>
    <definedName name="QB_ROW_117250" localSheetId="0" hidden="1">Sheet1!$F$59</definedName>
    <definedName name="QB_ROW_120240" localSheetId="0" hidden="1">Sheet1!$E$17</definedName>
    <definedName name="QB_ROW_121240" localSheetId="0" hidden="1">Sheet1!$E$56</definedName>
    <definedName name="QB_ROW_124250" localSheetId="0" hidden="1">Sheet1!$F$63</definedName>
    <definedName name="QB_ROW_134240" localSheetId="0" hidden="1">Sheet1!$E$41</definedName>
    <definedName name="QB_ROW_135240" localSheetId="0" hidden="1">Sheet1!$E$72</definedName>
    <definedName name="QB_ROW_136240" localSheetId="0" hidden="1">Sheet1!$E$40</definedName>
    <definedName name="QB_ROW_137240" localSheetId="0" hidden="1">Sheet1!$E$67</definedName>
    <definedName name="QB_ROW_146240" localSheetId="0" hidden="1">Sheet1!$E$39</definedName>
    <definedName name="QB_ROW_149240" localSheetId="0" hidden="1">Sheet1!$E$28</definedName>
    <definedName name="QB_ROW_174240" localSheetId="0" hidden="1">Sheet1!$E$29</definedName>
    <definedName name="QB_ROW_180240" localSheetId="0" hidden="1">Sheet1!$E$42</definedName>
    <definedName name="QB_ROW_181040" localSheetId="0" hidden="1">Sheet1!$E$32</definedName>
    <definedName name="QB_ROW_181250" localSheetId="0" hidden="1">Sheet1!$F$35</definedName>
    <definedName name="QB_ROW_181340" localSheetId="0" hidden="1">Sheet1!$E$36</definedName>
    <definedName name="QB_ROW_182250" localSheetId="0" hidden="1">Sheet1!$F$50</definedName>
    <definedName name="QB_ROW_18301" localSheetId="0" hidden="1">Sheet1!$A$98</definedName>
    <definedName name="QB_ROW_183250" localSheetId="0" hidden="1">Sheet1!$F$51</definedName>
    <definedName name="QB_ROW_184250" localSheetId="0" hidden="1">Sheet1!$F$52</definedName>
    <definedName name="QB_ROW_185260" localSheetId="0" hidden="1">Sheet1!$G$76</definedName>
    <definedName name="QB_ROW_186260" localSheetId="0" hidden="1">Sheet1!$G$77</definedName>
    <definedName name="QB_ROW_187260" localSheetId="0" hidden="1">Sheet1!$G$78</definedName>
    <definedName name="QB_ROW_188040" localSheetId="0" hidden="1">Sheet1!$E$57</definedName>
    <definedName name="QB_ROW_188250" localSheetId="0" hidden="1">Sheet1!$F$64</definedName>
    <definedName name="QB_ROW_188340" localSheetId="0" hidden="1">Sheet1!$E$65</definedName>
    <definedName name="QB_ROW_19011" localSheetId="0" hidden="1">Sheet1!$B$6</definedName>
    <definedName name="QB_ROW_19311" localSheetId="0" hidden="1">Sheet1!$B$91</definedName>
    <definedName name="QB_ROW_194240" localSheetId="0" hidden="1">Sheet1!$E$37</definedName>
    <definedName name="QB_ROW_195250" localSheetId="0" hidden="1">Sheet1!$F$24</definedName>
    <definedName name="QB_ROW_197240" localSheetId="0" hidden="1">Sheet1!$E$86</definedName>
    <definedName name="QB_ROW_198240" localSheetId="0" hidden="1">Sheet1!$E$16</definedName>
    <definedName name="QB_ROW_20031" localSheetId="0" hidden="1">Sheet1!$D$7</definedName>
    <definedName name="QB_ROW_201250" localSheetId="0" hidden="1">Sheet1!$F$33</definedName>
    <definedName name="QB_ROW_20331" localSheetId="0" hidden="1">Sheet1!$D$20</definedName>
    <definedName name="QB_ROW_204240" localSheetId="0" hidden="1">Sheet1!$E$45</definedName>
    <definedName name="QB_ROW_207040" localSheetId="0" hidden="1">Sheet1!$E$74</definedName>
    <definedName name="QB_ROW_207340" localSheetId="0" hidden="1">Sheet1!$E$82</definedName>
    <definedName name="QB_ROW_21031" localSheetId="0" hidden="1">Sheet1!$D$22</definedName>
    <definedName name="QB_ROW_212040" localSheetId="0" hidden="1">Sheet1!$E$23</definedName>
    <definedName name="QB_ROW_212340" localSheetId="0" hidden="1">Sheet1!$E$27</definedName>
    <definedName name="QB_ROW_21331" localSheetId="0" hidden="1">Sheet1!$D$90</definedName>
    <definedName name="QB_ROW_216250" localSheetId="0" hidden="1">Sheet1!$F$81</definedName>
    <definedName name="QB_ROW_22011" localSheetId="0" hidden="1">Sheet1!$B$92</definedName>
    <definedName name="QB_ROW_220230" localSheetId="0" hidden="1">Sheet1!$D$95</definedName>
    <definedName name="QB_ROW_221250" localSheetId="0" hidden="1">Sheet1!$F$25</definedName>
    <definedName name="QB_ROW_22311" localSheetId="0" hidden="1">Sheet1!$B$97</definedName>
    <definedName name="QB_ROW_2240" localSheetId="0" hidden="1">Sheet1!$E$48</definedName>
    <definedName name="QB_ROW_24021" localSheetId="0" hidden="1">Sheet1!$C$93</definedName>
    <definedName name="QB_ROW_24321" localSheetId="0" hidden="1">Sheet1!$C$96</definedName>
    <definedName name="QB_ROW_39240" localSheetId="0" hidden="1">Sheet1!$E$83</definedName>
    <definedName name="QB_ROW_40240" localSheetId="0" hidden="1">Sheet1!$E$9</definedName>
    <definedName name="QB_ROW_44240" localSheetId="0" hidden="1">Sheet1!$E$10</definedName>
    <definedName name="QB_ROW_47240" localSheetId="0" hidden="1">Sheet1!$E$12</definedName>
    <definedName name="QB_ROW_49240" localSheetId="0" hidden="1">Sheet1!$E$13</definedName>
    <definedName name="QB_ROW_53240" localSheetId="0" hidden="1">Sheet1!$E$14</definedName>
    <definedName name="QB_ROW_54240" localSheetId="0" hidden="1">Sheet1!$E$15</definedName>
    <definedName name="QB_ROW_55240" localSheetId="0" hidden="1">Sheet1!$E$18</definedName>
    <definedName name="QB_ROW_56240" localSheetId="0" hidden="1">Sheet1!$E$19</definedName>
    <definedName name="QB_ROW_57340" localSheetId="0" hidden="1">Sheet1!$E$30</definedName>
    <definedName name="QB_ROW_58240" localSheetId="0" hidden="1">Sheet1!$E$31</definedName>
    <definedName name="QB_ROW_61240" localSheetId="0" hidden="1">Sheet1!$E$38</definedName>
    <definedName name="QB_ROW_62240" localSheetId="0" hidden="1">Sheet1!$E$43</definedName>
    <definedName name="QB_ROW_63240" localSheetId="0" hidden="1">Sheet1!$E$44</definedName>
    <definedName name="QB_ROW_64240" localSheetId="0" hidden="1">Sheet1!$E$46</definedName>
    <definedName name="QB_ROW_67240" localSheetId="0" hidden="1">Sheet1!$E$47</definedName>
    <definedName name="QB_ROW_68040" localSheetId="0" hidden="1">Sheet1!$E$49</definedName>
    <definedName name="QB_ROW_68250" localSheetId="0" hidden="1">Sheet1!$F$53</definedName>
    <definedName name="QB_ROW_68340" localSheetId="0" hidden="1">Sheet1!$E$54</definedName>
    <definedName name="QB_ROW_69240" localSheetId="0" hidden="1">Sheet1!$E$55</definedName>
    <definedName name="QB_ROW_70250" localSheetId="0" hidden="1">Sheet1!$F$58</definedName>
    <definedName name="QB_ROW_71250" localSheetId="0" hidden="1">Sheet1!$F$60</definedName>
    <definedName name="QB_ROW_72240" localSheetId="0" hidden="1">Sheet1!$E$66</definedName>
    <definedName name="QB_ROW_73250" localSheetId="0" hidden="1">Sheet1!$F$26</definedName>
    <definedName name="QB_ROW_74240" localSheetId="0" hidden="1">Sheet1!$E$68</definedName>
    <definedName name="QB_ROW_75240" localSheetId="0" hidden="1">Sheet1!$E$69</definedName>
    <definedName name="QB_ROW_76240" localSheetId="0" hidden="1">Sheet1!$E$70</definedName>
    <definedName name="QB_ROW_77240" localSheetId="0" hidden="1">Sheet1!$E$71</definedName>
    <definedName name="QB_ROW_78240" localSheetId="0" hidden="1">Sheet1!$E$73</definedName>
    <definedName name="QB_ROW_79050" localSheetId="0" hidden="1">Sheet1!$F$75</definedName>
    <definedName name="QB_ROW_79260" localSheetId="0" hidden="1">Sheet1!$G$79</definedName>
    <definedName name="QB_ROW_79350" localSheetId="0" hidden="1">Sheet1!$F$80</definedName>
    <definedName name="QB_ROW_81240" localSheetId="0" hidden="1">Sheet1!$E$84</definedName>
    <definedName name="QB_ROW_82240" localSheetId="0" hidden="1">Sheet1!$E$85</definedName>
    <definedName name="QB_ROW_84250" localSheetId="0" hidden="1">Sheet1!$F$62</definedName>
    <definedName name="QB_ROW_86250" localSheetId="0" hidden="1">Sheet1!$F$61</definedName>
    <definedName name="QB_ROW_86321" localSheetId="0" hidden="1">Sheet1!$C$21</definedName>
    <definedName name="QB_ROW_88240" localSheetId="0" hidden="1">Sheet1!$E$87</definedName>
    <definedName name="QB_ROW_89240" localSheetId="0" hidden="1">Sheet1!$E$88</definedName>
    <definedName name="QB_ROW_92240" localSheetId="0" hidden="1">Sheet1!$E$89</definedName>
    <definedName name="QB_SUBTITLE_3" localSheetId="0" hidden="1">Sheet1!$A$3</definedName>
    <definedName name="QB_TIME_5" localSheetId="0" hidden="1">Sheet1!$H$1</definedName>
    <definedName name="QB_TITLE_2" localSheetId="0" hidden="1">Sheet1!$A$2</definedName>
    <definedName name="QBCANSUPPORTUPDATE" localSheetId="0">TRUE</definedName>
    <definedName name="QBCOMPANYFILENAME" localSheetId="0">"C:\Users\annab\Documents\Intuit\QuickBooks\Company Files\CPAD Full Acctg.QBW"</definedName>
    <definedName name="QBENDDATE" localSheetId="0">20210630</definedName>
    <definedName name="QBHEADERSONSCREEN" localSheetId="0">TRUE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"574b3d4bc71c47b89dd542941518e275"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7</definedName>
    <definedName name="QBSTARTDATE" localSheetId="0">20200701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1" l="1"/>
  <c r="R103" i="1"/>
  <c r="P90" i="1"/>
  <c r="O90" i="1"/>
  <c r="N90" i="1"/>
  <c r="Q101" i="1" s="1"/>
  <c r="Q44" i="1"/>
  <c r="Q90" i="1" s="1"/>
  <c r="Q103" i="1" s="1"/>
  <c r="P20" i="1"/>
  <c r="P103" i="1" s="1"/>
  <c r="N106" i="1" s="1"/>
  <c r="N110" i="1" s="1"/>
  <c r="N116" i="1" s="1"/>
  <c r="O116" i="1" s="1"/>
  <c r="O20" i="1"/>
  <c r="O103" i="1" s="1"/>
  <c r="N20" i="1"/>
  <c r="N130" i="1"/>
  <c r="R122" i="1"/>
  <c r="P122" i="1"/>
  <c r="N125" i="1" s="1"/>
  <c r="N129" i="1" s="1"/>
  <c r="N135" i="1" s="1"/>
  <c r="O135" i="1" s="1"/>
  <c r="O122" i="1"/>
  <c r="K96" i="1"/>
  <c r="K97" i="1" s="1"/>
  <c r="K80" i="1"/>
  <c r="K82" i="1" s="1"/>
  <c r="K65" i="1"/>
  <c r="K54" i="1"/>
  <c r="K36" i="1"/>
  <c r="K27" i="1"/>
  <c r="K20" i="1"/>
  <c r="K21" i="1" s="1"/>
  <c r="N103" i="1" l="1"/>
  <c r="N105" i="1" s="1"/>
  <c r="N109" i="1" s="1"/>
  <c r="N114" i="1" s="1"/>
  <c r="O114" i="1" s="1"/>
  <c r="K90" i="1"/>
  <c r="K91" i="1" s="1"/>
  <c r="K98" i="1" s="1"/>
  <c r="I96" i="1"/>
  <c r="I97" i="1" s="1"/>
  <c r="I80" i="1"/>
  <c r="I82" i="1" s="1"/>
  <c r="I65" i="1"/>
  <c r="I54" i="1"/>
  <c r="I36" i="1"/>
  <c r="I27" i="1"/>
  <c r="I20" i="1"/>
  <c r="I21" i="1" s="1"/>
  <c r="I90" i="1" l="1"/>
  <c r="I91" i="1" s="1"/>
  <c r="H96" i="1"/>
  <c r="H97" i="1" s="1"/>
  <c r="H80" i="1"/>
  <c r="H82" i="1" s="1"/>
  <c r="H65" i="1"/>
  <c r="H54" i="1"/>
  <c r="H36" i="1"/>
  <c r="H27" i="1"/>
  <c r="H20" i="1"/>
  <c r="H21" i="1" s="1"/>
  <c r="Q120" i="1" l="1"/>
  <c r="Q122" i="1" s="1"/>
  <c r="N122" i="1"/>
  <c r="H90" i="1"/>
  <c r="H91" i="1" s="1"/>
  <c r="I98" i="1"/>
  <c r="N124" i="1" l="1"/>
  <c r="N128" i="1" s="1"/>
  <c r="N133" i="1" s="1"/>
  <c r="O133" i="1" s="1"/>
  <c r="H98" i="1"/>
  <c r="J91" i="1"/>
</calcChain>
</file>

<file path=xl/sharedStrings.xml><?xml version="1.0" encoding="utf-8"?>
<sst xmlns="http://schemas.openxmlformats.org/spreadsheetml/2006/main" count="150" uniqueCount="142">
  <si>
    <t>10:20 AM</t>
  </si>
  <si>
    <t>Cameron Park Airport District</t>
  </si>
  <si>
    <t>Profit &amp; Loss Budget Overview</t>
  </si>
  <si>
    <t>Accrual Basis</t>
  </si>
  <si>
    <t>July 2020 through June 2021</t>
  </si>
  <si>
    <t>Jul '20 - Jun 21</t>
  </si>
  <si>
    <t>Ordinary Income/Expense</t>
  </si>
  <si>
    <t>Income</t>
  </si>
  <si>
    <t>4000 · Fuel Income</t>
  </si>
  <si>
    <t>4002 · Hanger income</t>
  </si>
  <si>
    <t>4004 · Grant income-Cal Trans</t>
  </si>
  <si>
    <t>4010 · Transient parking income</t>
  </si>
  <si>
    <t>4012 · District tie down</t>
  </si>
  <si>
    <t>4040 · Property tax income</t>
  </si>
  <si>
    <t>4045 · Special tax income</t>
  </si>
  <si>
    <t>4048 · Assessment  Administrative Fees</t>
  </si>
  <si>
    <t>4079 · Other Parking Income</t>
  </si>
  <si>
    <t>4080 · Miscellaneous income</t>
  </si>
  <si>
    <t>4090 · Interest</t>
  </si>
  <si>
    <t>Total Income</t>
  </si>
  <si>
    <t>Gross Profit</t>
  </si>
  <si>
    <t>Expense</t>
  </si>
  <si>
    <t>5000 · Office &amp; Computer Maintenance</t>
  </si>
  <si>
    <t>5000.20 · Computer Expenses</t>
  </si>
  <si>
    <t>5000.30 · Internet Access</t>
  </si>
  <si>
    <t>5000.50 · Office supplies</t>
  </si>
  <si>
    <t>Total 5000 · Office &amp; Computer Maintenance</t>
  </si>
  <si>
    <t>5006 · Security</t>
  </si>
  <si>
    <t>5050 · Discounts/Write offs</t>
  </si>
  <si>
    <t>5073 · Repairs and maintenance</t>
  </si>
  <si>
    <t>5075 · Major repair expense</t>
  </si>
  <si>
    <t>5079 · Airfield Systems</t>
  </si>
  <si>
    <t>5079.30 · AWOS Maintenance and Inspection</t>
  </si>
  <si>
    <t>5079.40 · Obstruction Lighting Maint.</t>
  </si>
  <si>
    <t>5079 · Airfield Systems - Other</t>
  </si>
  <si>
    <t>Total 5079 · Airfield Systems</t>
  </si>
  <si>
    <t>5080 · Clearing &amp; Tree Services</t>
  </si>
  <si>
    <t>5081 · Fence and gate expense</t>
  </si>
  <si>
    <t>5082 · Gate Remotes</t>
  </si>
  <si>
    <t>5098 · Association Dues</t>
  </si>
  <si>
    <t>5099 · Conferences and meetings</t>
  </si>
  <si>
    <t>5526 · Small equipment and tools</t>
  </si>
  <si>
    <t>5528 · Mower and sprayer operations</t>
  </si>
  <si>
    <t>6001 · Salaries</t>
  </si>
  <si>
    <t>6003 · Change in Accrued Vacation</t>
  </si>
  <si>
    <t>6005 · Outside services</t>
  </si>
  <si>
    <t>6096 · Workers compensation insurance</t>
  </si>
  <si>
    <t>6560 · Payroll Expenses</t>
  </si>
  <si>
    <t>7200 · Utilities</t>
  </si>
  <si>
    <t>7200.10 · Electric</t>
  </si>
  <si>
    <t>7200.20 · Sewer</t>
  </si>
  <si>
    <t>7200.30 · Garbage</t>
  </si>
  <si>
    <t>7200 · Utilities - Other</t>
  </si>
  <si>
    <t>Total 7200 · Utilities</t>
  </si>
  <si>
    <t>8010 · Accounting services</t>
  </si>
  <si>
    <t>8020 · Audit Expense</t>
  </si>
  <si>
    <t>8090 · Insurance</t>
  </si>
  <si>
    <t>8090.30 · Comm General Liability Ins</t>
  </si>
  <si>
    <t>8090.40 · Fidelity Bond</t>
  </si>
  <si>
    <t>8090.50 · Property Coverage Insurance</t>
  </si>
  <si>
    <t>8090.70 · D&amp;O Insurance</t>
  </si>
  <si>
    <t>8090.80 · Tank Pollution Liability Ins</t>
  </si>
  <si>
    <t>8090.90 · Non-owned Auto Liability Ins</t>
  </si>
  <si>
    <t>8090 · Insurance - Other</t>
  </si>
  <si>
    <t>Total 8090 · Insurance</t>
  </si>
  <si>
    <t>8135 · Miscellaneous expense</t>
  </si>
  <si>
    <t>8164 · Board Meeting Expenses</t>
  </si>
  <si>
    <t>8165 · Postage</t>
  </si>
  <si>
    <t>8166 · Printing</t>
  </si>
  <si>
    <t>8167 · Legal services</t>
  </si>
  <si>
    <t>8169 · Public notices</t>
  </si>
  <si>
    <t>8170 · LAFCO</t>
  </si>
  <si>
    <t>8195 · Signs</t>
  </si>
  <si>
    <t>8200 · Communications</t>
  </si>
  <si>
    <t>8200.20 · Telephone</t>
  </si>
  <si>
    <t>8200.25 · Cellphone</t>
  </si>
  <si>
    <t>8200.26 · VOIP</t>
  </si>
  <si>
    <t>8200.27 · Landline-Phone AWOS POS Alarm</t>
  </si>
  <si>
    <t>8200.20 · Telephone - Other</t>
  </si>
  <si>
    <t>Total 8200.20 · Telephone</t>
  </si>
  <si>
    <t>8200.10 · Website</t>
  </si>
  <si>
    <t>Total 8200 · Communications</t>
  </si>
  <si>
    <t>8500 · Fuel Expense</t>
  </si>
  <si>
    <t>8501 · Credit Card processing fees</t>
  </si>
  <si>
    <t>8502 · Inventory change</t>
  </si>
  <si>
    <t>8503 · Fuel System Maintenance</t>
  </si>
  <si>
    <t>8525 · Permits</t>
  </si>
  <si>
    <t>8530 · Underground tank fees</t>
  </si>
  <si>
    <t>8555 · Pilot supplies expense</t>
  </si>
  <si>
    <t>Total Expense</t>
  </si>
  <si>
    <t>Net Ordinary Income</t>
  </si>
  <si>
    <t>Other Income/Expense</t>
  </si>
  <si>
    <t>Other Expense</t>
  </si>
  <si>
    <t>8998 · Depreciation</t>
  </si>
  <si>
    <t>9999 · Transfer-Restric Street Maint</t>
  </si>
  <si>
    <t>Total Other Expense</t>
  </si>
  <si>
    <t>Net Other Income</t>
  </si>
  <si>
    <t>Net Income</t>
  </si>
  <si>
    <t>Very limited buget flexibility</t>
  </si>
  <si>
    <t>Budget higher than actual issue found by going line by line through general ledger</t>
  </si>
  <si>
    <t>Proposed budget 2020/21</t>
  </si>
  <si>
    <t>Proposed Reductions/Additions</t>
  </si>
  <si>
    <t>Budget too low. Syn-tech (POS) alone is $1,675</t>
  </si>
  <si>
    <t>Reduced budget to pay for obs mitigation and mowing equipment</t>
  </si>
  <si>
    <t>plus $2,500  from airport reserve fund to cover shortfall</t>
  </si>
  <si>
    <t>CARES</t>
  </si>
  <si>
    <t>All budgets are stated as annual amount</t>
  </si>
  <si>
    <t>Basic Items Required to Operate Airport</t>
  </si>
  <si>
    <t>Fuel purchase and sale</t>
  </si>
  <si>
    <t>Street Maint.</t>
  </si>
  <si>
    <t>Airport Operations-Not fully funded</t>
  </si>
  <si>
    <t>Fuel System Upgrade by 2025</t>
  </si>
  <si>
    <t>not assured in 2021</t>
  </si>
  <si>
    <t>possible 1200 from cops and rodders</t>
  </si>
  <si>
    <t>Slurry seal 368000 2023</t>
  </si>
  <si>
    <t>Using 260000 project cost</t>
  </si>
  <si>
    <t>Get to minimum for exempt-54080</t>
  </si>
  <si>
    <t>feasibility study of fuel system and prelim dwgs and specifications</t>
  </si>
  <si>
    <t>annual</t>
  </si>
  <si>
    <t>monthly</t>
  </si>
  <si>
    <t>Reserve of 10% of basic expenses</t>
  </si>
  <si>
    <t>Simple Income-expense</t>
  </si>
  <si>
    <t>Annual airport operations deficit</t>
  </si>
  <si>
    <t>Annual street maint  deficit</t>
  </si>
  <si>
    <t>Annual fuel system upgrade funding required</t>
  </si>
  <si>
    <t>Assume 131 properties support airport-annual fee increase per property</t>
  </si>
  <si>
    <t>Assume 124 properties support streets-annual fee increase per property</t>
  </si>
  <si>
    <t>Assume 131 properties support airport-annual fee increase per property for fuel system</t>
  </si>
  <si>
    <t>Minimum increase to support airport and upgrade fuel system</t>
  </si>
  <si>
    <t>Minimum increase to support streets</t>
  </si>
  <si>
    <t>ASSUMPTIONS- no other improvements,  subsistence support of existing systems.</t>
  </si>
  <si>
    <t>Unfunded or underfunded items</t>
  </si>
  <si>
    <t>?</t>
  </si>
  <si>
    <t>Legal requirements (audit)</t>
  </si>
  <si>
    <t>Obstruction mitigation</t>
  </si>
  <si>
    <t>Fuel system project plan proposal</t>
  </si>
  <si>
    <t>Hangar maintenance</t>
  </si>
  <si>
    <t>Excempt salary</t>
  </si>
  <si>
    <t>Fuel Hoses</t>
  </si>
  <si>
    <t>Gates</t>
  </si>
  <si>
    <t>Airport vehicle</t>
  </si>
  <si>
    <t>Tie downs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</si>
</sst>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"/>
    <numFmt numFmtId="165" formatCode="#,##0.00;\-#,##0.00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5" fontId="6" fillId="0" borderId="0" xfId="0" applyNumberFormat="1" applyFont="1"/>
    <xf numFmtId="165" fontId="6" fillId="0" borderId="0" xfId="0" applyNumberFormat="1" applyFont="1" applyBorder="1"/>
    <xf numFmtId="165" fontId="6" fillId="0" borderId="3" xfId="0" applyNumberFormat="1" applyFont="1" applyBorder="1"/>
    <xf numFmtId="165" fontId="6" fillId="0" borderId="2" xfId="0" applyNumberFormat="1" applyFont="1" applyBorder="1"/>
    <xf numFmtId="165" fontId="6" fillId="0" borderId="4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3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5" fontId="7" fillId="2" borderId="0" xfId="0" applyNumberFormat="1" applyFont="1" applyFill="1"/>
    <xf numFmtId="49" fontId="1" fillId="3" borderId="0" xfId="0" applyNumberFormat="1" applyFont="1" applyFill="1"/>
    <xf numFmtId="165" fontId="6" fillId="2" borderId="0" xfId="0" applyNumberFormat="1" applyFont="1" applyFill="1"/>
    <xf numFmtId="165" fontId="6" fillId="2" borderId="2" xfId="0" applyNumberFormat="1" applyFont="1" applyFill="1" applyBorder="1"/>
    <xf numFmtId="14" fontId="8" fillId="0" borderId="0" xfId="0" applyNumberFormat="1" applyFont="1"/>
    <xf numFmtId="0" fontId="8" fillId="0" borderId="0" xfId="0" applyFont="1"/>
    <xf numFmtId="0" fontId="8" fillId="2" borderId="0" xfId="0" applyFont="1" applyFill="1"/>
    <xf numFmtId="0" fontId="0" fillId="0" borderId="0" xfId="0" applyBorder="1"/>
    <xf numFmtId="43" fontId="8" fillId="0" borderId="0" xfId="0" applyNumberFormat="1" applyFont="1"/>
    <xf numFmtId="43" fontId="8" fillId="2" borderId="0" xfId="0" applyNumberFormat="1" applyFont="1" applyFill="1"/>
    <xf numFmtId="43" fontId="8" fillId="0" borderId="2" xfId="0" applyNumberFormat="1" applyFont="1" applyBorder="1"/>
    <xf numFmtId="43" fontId="9" fillId="0" borderId="6" xfId="0" applyNumberFormat="1" applyFont="1" applyBorder="1" applyAlignment="1">
      <alignment horizontal="center" wrapText="1"/>
    </xf>
    <xf numFmtId="43" fontId="8" fillId="0" borderId="3" xfId="0" applyNumberFormat="1" applyFont="1" applyBorder="1"/>
    <xf numFmtId="43" fontId="1" fillId="0" borderId="5" xfId="0" applyNumberFormat="1" applyFont="1" applyBorder="1"/>
    <xf numFmtId="43" fontId="8" fillId="4" borderId="0" xfId="0" applyNumberFormat="1" applyFont="1" applyFill="1"/>
    <xf numFmtId="43" fontId="8" fillId="4" borderId="2" xfId="0" applyNumberFormat="1" applyFont="1" applyFill="1" applyBorder="1"/>
    <xf numFmtId="43" fontId="8" fillId="5" borderId="0" xfId="0" applyNumberFormat="1" applyFont="1" applyFill="1"/>
    <xf numFmtId="0" fontId="9" fillId="0" borderId="0" xfId="0" applyFont="1"/>
    <xf numFmtId="1" fontId="0" fillId="0" borderId="0" xfId="0" applyNumberFormat="1"/>
    <xf numFmtId="1" fontId="8" fillId="0" borderId="0" xfId="0" applyNumberFormat="1" applyFont="1"/>
    <xf numFmtId="0" fontId="8" fillId="0" borderId="0" xfId="0" applyFont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 wrapText="1"/>
    </xf>
    <xf numFmtId="1" fontId="9" fillId="0" borderId="8" xfId="0" applyNumberFormat="1" applyFont="1" applyBorder="1" applyAlignment="1">
      <alignment horizontal="center" wrapText="1"/>
    </xf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0" fontId="0" fillId="0" borderId="4" xfId="0" applyBorder="1"/>
    <xf numFmtId="0" fontId="8" fillId="0" borderId="4" xfId="0" applyFont="1" applyBorder="1"/>
    <xf numFmtId="0" fontId="1" fillId="0" borderId="9" xfId="0" applyFont="1" applyBorder="1"/>
    <xf numFmtId="43" fontId="8" fillId="0" borderId="4" xfId="0" applyNumberFormat="1" applyFont="1" applyBorder="1"/>
    <xf numFmtId="43" fontId="1" fillId="0" borderId="9" xfId="0" applyNumberFormat="1" applyFont="1" applyBorder="1"/>
    <xf numFmtId="43" fontId="1" fillId="0" borderId="0" xfId="0" applyNumberFormat="1" applyFont="1"/>
    <xf numFmtId="43" fontId="0" fillId="0" borderId="0" xfId="0" applyNumberForma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left" vertical="center" indent="10"/>
    </xf>
    <xf numFmtId="4" fontId="8" fillId="0" borderId="0" xfId="0" applyNumberFormat="1" applyFont="1"/>
    <xf numFmtId="4" fontId="0" fillId="0" borderId="0" xfId="0" applyNumberFormat="1"/>
    <xf numFmtId="4" fontId="8" fillId="0" borderId="0" xfId="0" applyNumberFormat="1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50"/>
  <sheetViews>
    <sheetView tabSelected="1" zoomScale="140" zoomScaleNormal="140" workbookViewId="0">
      <pane xSplit="7" ySplit="5" topLeftCell="I117" activePane="bottomRight" state="frozenSplit"/>
      <selection pane="topRight" activeCell="H1" sqref="H1"/>
      <selection pane="bottomLeft" activeCell="A6" sqref="A6"/>
      <selection pane="bottomRight" activeCell="N126" sqref="N126"/>
    </sheetView>
  </sheetViews>
  <sheetFormatPr defaultRowHeight="15" x14ac:dyDescent="0.25"/>
  <cols>
    <col min="1" max="6" width="3" style="19" customWidth="1"/>
    <col min="7" max="7" width="35" style="19" customWidth="1"/>
    <col min="8" max="8" width="20.42578125" style="20" bestFit="1" customWidth="1"/>
    <col min="9" max="9" width="11.28515625" bestFit="1" customWidth="1"/>
    <col min="10" max="10" width="9.7109375" style="29" bestFit="1" customWidth="1"/>
    <col min="11" max="11" width="11.28515625" bestFit="1" customWidth="1"/>
    <col min="14" max="14" width="11.28515625" bestFit="1" customWidth="1"/>
    <col min="15" max="15" width="10.7109375" bestFit="1" customWidth="1"/>
    <col min="16" max="16" width="11.28515625" bestFit="1" customWidth="1"/>
    <col min="17" max="17" width="9.85546875" bestFit="1" customWidth="1"/>
    <col min="18" max="18" width="10.42578125" bestFit="1" customWidth="1"/>
  </cols>
  <sheetData>
    <row r="1" spans="1:19" ht="15.75" x14ac:dyDescent="0.25">
      <c r="A1" s="10" t="s">
        <v>1</v>
      </c>
      <c r="B1" s="11"/>
      <c r="C1" s="11"/>
      <c r="D1" s="11"/>
      <c r="E1" s="11"/>
      <c r="F1" s="11"/>
      <c r="G1" s="11"/>
      <c r="H1" s="14" t="s">
        <v>0</v>
      </c>
      <c r="M1" s="26"/>
      <c r="N1" s="40"/>
      <c r="O1" s="40"/>
      <c r="P1" s="40"/>
      <c r="Q1" s="40"/>
      <c r="R1" s="40"/>
      <c r="S1" s="26"/>
    </row>
    <row r="2" spans="1:19" ht="18" x14ac:dyDescent="0.25">
      <c r="A2" s="12" t="s">
        <v>2</v>
      </c>
      <c r="B2" s="11"/>
      <c r="C2" s="11"/>
      <c r="D2" s="11"/>
      <c r="E2" s="11"/>
      <c r="F2" s="11"/>
      <c r="G2" s="11"/>
      <c r="H2" s="15">
        <v>44127</v>
      </c>
      <c r="I2" s="25">
        <v>44130</v>
      </c>
      <c r="K2" s="25">
        <v>44203</v>
      </c>
      <c r="M2" s="26"/>
      <c r="N2" s="40"/>
      <c r="O2" s="40"/>
      <c r="P2" s="40" t="s">
        <v>106</v>
      </c>
      <c r="Q2" s="40"/>
      <c r="R2" s="40"/>
      <c r="S2" s="26"/>
    </row>
    <row r="3" spans="1:19" x14ac:dyDescent="0.25">
      <c r="A3" s="13" t="s">
        <v>4</v>
      </c>
      <c r="B3" s="11"/>
      <c r="C3" s="11"/>
      <c r="D3" s="11"/>
      <c r="E3" s="11"/>
      <c r="F3" s="11"/>
      <c r="G3" s="11"/>
      <c r="H3" s="14" t="s">
        <v>3</v>
      </c>
      <c r="I3" s="26"/>
      <c r="K3" s="26"/>
      <c r="M3" s="26"/>
      <c r="N3" s="40"/>
      <c r="O3" s="40"/>
      <c r="P3" s="40"/>
      <c r="Q3" s="40"/>
      <c r="R3" s="40"/>
      <c r="S3" s="26"/>
    </row>
    <row r="4" spans="1:19" ht="15.75" thickBot="1" x14ac:dyDescent="0.3">
      <c r="A4" s="1"/>
      <c r="B4" s="22"/>
      <c r="C4" s="1"/>
      <c r="D4" s="1" t="s">
        <v>98</v>
      </c>
      <c r="E4" s="1"/>
      <c r="F4" s="1"/>
      <c r="G4" s="1"/>
      <c r="H4" s="2"/>
      <c r="I4" s="27" t="s">
        <v>100</v>
      </c>
      <c r="J4" s="30"/>
      <c r="K4" s="27" t="s">
        <v>100</v>
      </c>
      <c r="M4" s="26"/>
      <c r="N4" s="40"/>
      <c r="O4" s="40"/>
      <c r="P4" s="40"/>
      <c r="Q4" s="40"/>
      <c r="R4" s="40"/>
      <c r="S4" s="26"/>
    </row>
    <row r="5" spans="1:19" s="18" customFormat="1" ht="69.75" thickTop="1" thickBot="1" x14ac:dyDescent="0.3">
      <c r="A5" s="16"/>
      <c r="B5" s="16"/>
      <c r="C5" s="16"/>
      <c r="D5" s="16"/>
      <c r="E5" s="16"/>
      <c r="F5" s="16"/>
      <c r="G5" s="16"/>
      <c r="H5" s="17" t="s">
        <v>5</v>
      </c>
      <c r="I5" s="17" t="s">
        <v>5</v>
      </c>
      <c r="J5" s="32" t="s">
        <v>101</v>
      </c>
      <c r="K5" s="42" t="s">
        <v>5</v>
      </c>
      <c r="L5" s="43"/>
      <c r="M5" s="44"/>
      <c r="N5" s="45" t="s">
        <v>107</v>
      </c>
      <c r="O5" s="45" t="s">
        <v>108</v>
      </c>
      <c r="P5" s="45" t="s">
        <v>109</v>
      </c>
      <c r="Q5" s="45" t="s">
        <v>110</v>
      </c>
      <c r="R5" s="46" t="s">
        <v>111</v>
      </c>
      <c r="S5" s="41"/>
    </row>
    <row r="6" spans="1:19" ht="15.75" thickTop="1" x14ac:dyDescent="0.25">
      <c r="A6" s="1"/>
      <c r="B6" s="1" t="s">
        <v>6</v>
      </c>
      <c r="C6" s="1"/>
      <c r="D6" s="1"/>
      <c r="E6" s="1"/>
      <c r="F6" s="1"/>
      <c r="G6" s="1"/>
      <c r="H6" s="3"/>
      <c r="I6" s="3"/>
      <c r="K6" s="3"/>
      <c r="M6" s="26"/>
      <c r="N6" s="40"/>
      <c r="O6" s="40"/>
      <c r="P6" s="40"/>
      <c r="Q6" s="40"/>
      <c r="R6" s="40"/>
      <c r="S6" s="26"/>
    </row>
    <row r="7" spans="1:19" x14ac:dyDescent="0.25">
      <c r="A7" s="1"/>
      <c r="B7" s="1"/>
      <c r="C7" s="1"/>
      <c r="D7" s="1" t="s">
        <v>7</v>
      </c>
      <c r="E7" s="1"/>
      <c r="F7" s="1"/>
      <c r="G7" s="1"/>
      <c r="H7" s="3"/>
      <c r="I7" s="3"/>
      <c r="K7" s="3"/>
      <c r="M7" s="26"/>
      <c r="N7" s="40"/>
      <c r="O7" s="40"/>
      <c r="P7" s="40"/>
      <c r="Q7" s="40"/>
      <c r="R7" s="40"/>
      <c r="S7" s="26"/>
    </row>
    <row r="8" spans="1:19" x14ac:dyDescent="0.25">
      <c r="A8" s="1"/>
      <c r="B8" s="1"/>
      <c r="C8" s="1"/>
      <c r="D8" s="1"/>
      <c r="E8" s="1" t="s">
        <v>8</v>
      </c>
      <c r="F8" s="1"/>
      <c r="G8" s="1"/>
      <c r="H8" s="3">
        <v>202500</v>
      </c>
      <c r="I8" s="3">
        <v>202500</v>
      </c>
      <c r="K8" s="3">
        <v>202500</v>
      </c>
      <c r="M8" s="26"/>
      <c r="N8" s="29"/>
      <c r="O8" s="29">
        <v>202500</v>
      </c>
      <c r="P8" s="29"/>
      <c r="Q8" s="29"/>
      <c r="R8" s="29"/>
      <c r="S8" s="26"/>
    </row>
    <row r="9" spans="1:19" x14ac:dyDescent="0.25">
      <c r="A9" s="1"/>
      <c r="B9" s="1"/>
      <c r="C9" s="1"/>
      <c r="D9" s="1"/>
      <c r="E9" s="1" t="s">
        <v>9</v>
      </c>
      <c r="F9" s="1"/>
      <c r="G9" s="1"/>
      <c r="H9" s="3">
        <v>49000</v>
      </c>
      <c r="I9" s="3">
        <v>49000</v>
      </c>
      <c r="K9" s="3">
        <v>49000</v>
      </c>
      <c r="M9" s="26"/>
      <c r="N9" s="29">
        <v>49000</v>
      </c>
      <c r="O9" s="29"/>
      <c r="P9" s="29"/>
      <c r="Q9" s="29"/>
      <c r="R9" s="29"/>
      <c r="S9" s="26"/>
    </row>
    <row r="10" spans="1:19" x14ac:dyDescent="0.25">
      <c r="A10" s="1"/>
      <c r="B10" s="1"/>
      <c r="C10" s="1"/>
      <c r="D10" s="1"/>
      <c r="E10" s="1" t="s">
        <v>10</v>
      </c>
      <c r="F10" s="1"/>
      <c r="G10" s="1"/>
      <c r="H10" s="3">
        <v>10000</v>
      </c>
      <c r="I10" s="3">
        <v>10000</v>
      </c>
      <c r="K10" s="3">
        <v>10000</v>
      </c>
      <c r="M10" s="26"/>
      <c r="N10" s="29"/>
      <c r="O10" s="29"/>
      <c r="P10" s="29"/>
      <c r="Q10" s="29"/>
      <c r="R10" s="29"/>
      <c r="S10" s="26" t="s">
        <v>112</v>
      </c>
    </row>
    <row r="11" spans="1:19" x14ac:dyDescent="0.25">
      <c r="A11" s="1"/>
      <c r="B11" s="1"/>
      <c r="C11" s="1"/>
      <c r="D11" s="1"/>
      <c r="E11" s="1"/>
      <c r="F11" s="1"/>
      <c r="G11" s="1" t="s">
        <v>105</v>
      </c>
      <c r="H11" s="3"/>
      <c r="I11" s="3"/>
      <c r="K11" s="3">
        <v>30000</v>
      </c>
      <c r="M11" s="26"/>
      <c r="N11" s="29"/>
      <c r="O11" s="29"/>
      <c r="P11" s="29"/>
      <c r="Q11" s="29"/>
      <c r="R11" s="29"/>
      <c r="S11" s="26"/>
    </row>
    <row r="12" spans="1:19" x14ac:dyDescent="0.25">
      <c r="A12" s="1"/>
      <c r="B12" s="1"/>
      <c r="C12" s="1"/>
      <c r="D12" s="1"/>
      <c r="E12" s="1" t="s">
        <v>11</v>
      </c>
      <c r="F12" s="1"/>
      <c r="G12" s="1"/>
      <c r="H12" s="3">
        <v>800</v>
      </c>
      <c r="I12" s="3">
        <v>800</v>
      </c>
      <c r="K12" s="3">
        <v>800</v>
      </c>
      <c r="M12" s="26"/>
      <c r="N12" s="29">
        <v>800</v>
      </c>
      <c r="O12" s="29"/>
      <c r="P12" s="29"/>
      <c r="Q12" s="29"/>
      <c r="R12" s="29"/>
      <c r="S12" s="26"/>
    </row>
    <row r="13" spans="1:19" x14ac:dyDescent="0.25">
      <c r="A13" s="1"/>
      <c r="B13" s="1"/>
      <c r="C13" s="1"/>
      <c r="D13" s="1"/>
      <c r="E13" s="1" t="s">
        <v>12</v>
      </c>
      <c r="F13" s="1"/>
      <c r="G13" s="1"/>
      <c r="H13" s="3">
        <v>18000</v>
      </c>
      <c r="I13" s="3">
        <v>18000</v>
      </c>
      <c r="K13" s="3">
        <v>18000</v>
      </c>
      <c r="M13" s="26"/>
      <c r="N13" s="29">
        <v>18000</v>
      </c>
      <c r="O13" s="29"/>
      <c r="P13" s="29"/>
      <c r="Q13" s="29"/>
      <c r="R13" s="29"/>
      <c r="S13" s="26"/>
    </row>
    <row r="14" spans="1:19" x14ac:dyDescent="0.25">
      <c r="A14" s="1"/>
      <c r="B14" s="1"/>
      <c r="C14" s="1"/>
      <c r="D14" s="1"/>
      <c r="E14" s="1" t="s">
        <v>13</v>
      </c>
      <c r="F14" s="1"/>
      <c r="G14" s="1"/>
      <c r="H14" s="3">
        <v>13784</v>
      </c>
      <c r="I14" s="3">
        <v>13784</v>
      </c>
      <c r="K14" s="3">
        <v>13784</v>
      </c>
      <c r="M14" s="26"/>
      <c r="N14" s="29"/>
      <c r="O14" s="29"/>
      <c r="P14" s="29">
        <v>13784</v>
      </c>
      <c r="Q14" s="29"/>
      <c r="R14" s="29"/>
      <c r="S14" s="26"/>
    </row>
    <row r="15" spans="1:19" x14ac:dyDescent="0.25">
      <c r="A15" s="1"/>
      <c r="B15" s="1"/>
      <c r="C15" s="1"/>
      <c r="D15" s="1"/>
      <c r="E15" s="1" t="s">
        <v>14</v>
      </c>
      <c r="F15" s="1"/>
      <c r="G15" s="1"/>
      <c r="H15" s="3">
        <v>39771</v>
      </c>
      <c r="I15" s="3">
        <v>39771</v>
      </c>
      <c r="K15" s="3">
        <v>39771</v>
      </c>
      <c r="M15" s="26"/>
      <c r="N15" s="29">
        <v>39771</v>
      </c>
      <c r="O15" s="29"/>
      <c r="P15" s="29"/>
      <c r="Q15" s="29"/>
      <c r="R15" s="29"/>
      <c r="S15" s="26"/>
    </row>
    <row r="16" spans="1:19" x14ac:dyDescent="0.25">
      <c r="A16" s="1"/>
      <c r="B16" s="1"/>
      <c r="C16" s="1"/>
      <c r="D16" s="1"/>
      <c r="E16" s="1" t="s">
        <v>15</v>
      </c>
      <c r="F16" s="1"/>
      <c r="G16" s="1"/>
      <c r="H16" s="3">
        <v>1748</v>
      </c>
      <c r="I16" s="3">
        <v>1748</v>
      </c>
      <c r="K16" s="3">
        <v>1748</v>
      </c>
      <c r="M16" s="26"/>
      <c r="N16" s="29">
        <v>1748</v>
      </c>
      <c r="O16" s="29"/>
      <c r="P16" s="29"/>
      <c r="Q16" s="29"/>
      <c r="R16" s="29"/>
      <c r="S16" s="26"/>
    </row>
    <row r="17" spans="1:19" x14ac:dyDescent="0.25">
      <c r="A17" s="1"/>
      <c r="B17" s="1"/>
      <c r="C17" s="1"/>
      <c r="D17" s="1"/>
      <c r="E17" s="1" t="s">
        <v>16</v>
      </c>
      <c r="F17" s="1"/>
      <c r="G17" s="1"/>
      <c r="H17" s="3">
        <v>0</v>
      </c>
      <c r="I17" s="3">
        <v>0</v>
      </c>
      <c r="K17" s="3">
        <v>0</v>
      </c>
      <c r="L17" s="28"/>
      <c r="M17" s="26"/>
      <c r="N17" s="29"/>
      <c r="O17" s="29"/>
      <c r="P17" s="29"/>
      <c r="Q17" s="29"/>
      <c r="R17" s="29"/>
      <c r="S17" s="26" t="s">
        <v>113</v>
      </c>
    </row>
    <row r="18" spans="1:19" x14ac:dyDescent="0.25">
      <c r="A18" s="1"/>
      <c r="B18" s="1"/>
      <c r="C18" s="1"/>
      <c r="D18" s="1"/>
      <c r="E18" s="1" t="s">
        <v>17</v>
      </c>
      <c r="F18" s="1"/>
      <c r="G18" s="1"/>
      <c r="H18" s="3">
        <v>25</v>
      </c>
      <c r="I18" s="3">
        <v>25</v>
      </c>
      <c r="K18" s="3">
        <v>25</v>
      </c>
      <c r="M18" s="26"/>
      <c r="N18" s="29">
        <v>25</v>
      </c>
      <c r="O18" s="29"/>
      <c r="P18" s="29"/>
      <c r="Q18" s="29"/>
      <c r="R18" s="29"/>
      <c r="S18" s="26"/>
    </row>
    <row r="19" spans="1:19" ht="15.75" thickBot="1" x14ac:dyDescent="0.3">
      <c r="A19" s="1"/>
      <c r="B19" s="1"/>
      <c r="C19" s="1"/>
      <c r="D19" s="1"/>
      <c r="E19" s="1" t="s">
        <v>18</v>
      </c>
      <c r="F19" s="1"/>
      <c r="G19" s="1"/>
      <c r="H19" s="4">
        <v>200</v>
      </c>
      <c r="I19" s="4">
        <v>200</v>
      </c>
      <c r="J19" s="31"/>
      <c r="K19" s="4">
        <v>200</v>
      </c>
      <c r="L19" s="47"/>
      <c r="M19" s="48"/>
      <c r="N19" s="31">
        <v>200</v>
      </c>
      <c r="O19" s="31"/>
      <c r="P19" s="31"/>
      <c r="Q19" s="31"/>
      <c r="R19" s="31"/>
      <c r="S19" s="26"/>
    </row>
    <row r="20" spans="1:19" ht="15.75" thickBot="1" x14ac:dyDescent="0.3">
      <c r="A20" s="1"/>
      <c r="B20" s="1"/>
      <c r="C20" s="1"/>
      <c r="D20" s="1" t="s">
        <v>19</v>
      </c>
      <c r="E20" s="1"/>
      <c r="F20" s="1"/>
      <c r="G20" s="1"/>
      <c r="H20" s="5">
        <f>ROUND(SUM(H7:H19),5)</f>
        <v>335828</v>
      </c>
      <c r="I20" s="5">
        <f>ROUND(SUM(I7:I19),5)</f>
        <v>335828</v>
      </c>
      <c r="J20" s="31"/>
      <c r="K20" s="5">
        <f>ROUND(SUM(K7:K19),5)</f>
        <v>365828</v>
      </c>
      <c r="L20" s="49"/>
      <c r="M20" s="50"/>
      <c r="N20" s="33">
        <f>SUM(N8:N19)</f>
        <v>109544</v>
      </c>
      <c r="O20" s="33">
        <f>SUM(O8:O19)</f>
        <v>202500</v>
      </c>
      <c r="P20" s="33">
        <f>SUM(P8:P19)</f>
        <v>13784</v>
      </c>
      <c r="Q20" s="33"/>
      <c r="R20" s="33"/>
      <c r="S20" s="26"/>
    </row>
    <row r="21" spans="1:19" x14ac:dyDescent="0.25">
      <c r="A21" s="1"/>
      <c r="B21" s="1"/>
      <c r="C21" s="1" t="s">
        <v>20</v>
      </c>
      <c r="D21" s="1"/>
      <c r="E21" s="1"/>
      <c r="F21" s="1"/>
      <c r="G21" s="1"/>
      <c r="H21" s="3">
        <f>H20</f>
        <v>335828</v>
      </c>
      <c r="I21" s="3">
        <f>I20</f>
        <v>335828</v>
      </c>
      <c r="K21" s="3">
        <f>K20</f>
        <v>365828</v>
      </c>
      <c r="M21" s="26"/>
      <c r="N21" s="29"/>
      <c r="O21" s="29"/>
      <c r="P21" s="29"/>
      <c r="Q21" s="29"/>
      <c r="R21" s="29"/>
      <c r="S21" s="26"/>
    </row>
    <row r="22" spans="1:19" x14ac:dyDescent="0.25">
      <c r="A22" s="1"/>
      <c r="B22" s="1"/>
      <c r="C22" s="1"/>
      <c r="D22" s="1" t="s">
        <v>21</v>
      </c>
      <c r="E22" s="1"/>
      <c r="F22" s="1"/>
      <c r="G22" s="1"/>
      <c r="H22" s="3"/>
      <c r="I22" s="3"/>
      <c r="K22" s="3"/>
      <c r="M22" s="26"/>
      <c r="N22" s="29"/>
      <c r="O22" s="29"/>
      <c r="P22" s="29">
        <v>184000</v>
      </c>
      <c r="Q22" s="29"/>
      <c r="R22" s="29" t="s">
        <v>114</v>
      </c>
      <c r="S22" s="26"/>
    </row>
    <row r="23" spans="1:19" x14ac:dyDescent="0.25">
      <c r="A23" s="1"/>
      <c r="B23" s="1"/>
      <c r="C23" s="1"/>
      <c r="D23" s="1"/>
      <c r="E23" s="1" t="s">
        <v>22</v>
      </c>
      <c r="F23" s="1"/>
      <c r="G23" s="1"/>
      <c r="H23" s="3"/>
      <c r="I23" s="3"/>
      <c r="K23" s="3"/>
      <c r="M23" s="26"/>
      <c r="N23" s="29"/>
      <c r="O23" s="29"/>
      <c r="P23" s="29"/>
      <c r="Q23" s="29"/>
      <c r="R23" s="29"/>
      <c r="S23" s="26"/>
    </row>
    <row r="24" spans="1:19" x14ac:dyDescent="0.25">
      <c r="A24" s="1"/>
      <c r="B24" s="1"/>
      <c r="C24" s="1"/>
      <c r="D24" s="1"/>
      <c r="E24" s="1"/>
      <c r="F24" s="1" t="s">
        <v>23</v>
      </c>
      <c r="G24" s="1"/>
      <c r="H24" s="3">
        <v>1000</v>
      </c>
      <c r="I24" s="23">
        <v>500</v>
      </c>
      <c r="J24" s="35">
        <v>-500</v>
      </c>
      <c r="K24" s="23">
        <v>500</v>
      </c>
      <c r="M24" s="26"/>
      <c r="N24" s="29">
        <v>500</v>
      </c>
      <c r="O24" s="29"/>
      <c r="P24" s="29"/>
      <c r="Q24" s="29">
        <v>500</v>
      </c>
      <c r="R24" s="29"/>
      <c r="S24" s="26"/>
    </row>
    <row r="25" spans="1:19" x14ac:dyDescent="0.25">
      <c r="A25" s="1"/>
      <c r="B25" s="22"/>
      <c r="C25" s="1"/>
      <c r="D25" s="1"/>
      <c r="E25" s="1"/>
      <c r="F25" s="1" t="s">
        <v>24</v>
      </c>
      <c r="G25" s="1"/>
      <c r="H25" s="3">
        <v>582</v>
      </c>
      <c r="I25" s="3">
        <v>582</v>
      </c>
      <c r="K25" s="3">
        <v>582</v>
      </c>
      <c r="M25" s="26"/>
      <c r="N25" s="29">
        <v>582</v>
      </c>
      <c r="O25" s="29"/>
      <c r="P25" s="29"/>
      <c r="Q25" s="29"/>
      <c r="R25" s="29"/>
      <c r="S25" s="26"/>
    </row>
    <row r="26" spans="1:19" ht="15.75" thickBot="1" x14ac:dyDescent="0.3">
      <c r="A26" s="1"/>
      <c r="B26" s="1"/>
      <c r="C26" s="1"/>
      <c r="D26" s="1"/>
      <c r="E26" s="1"/>
      <c r="F26" s="1" t="s">
        <v>25</v>
      </c>
      <c r="G26" s="1"/>
      <c r="H26" s="6">
        <v>1500</v>
      </c>
      <c r="I26" s="24">
        <v>1000</v>
      </c>
      <c r="J26" s="36">
        <v>-500</v>
      </c>
      <c r="K26" s="24">
        <v>1000</v>
      </c>
      <c r="L26" s="47"/>
      <c r="M26" s="48"/>
      <c r="N26" s="31"/>
      <c r="O26" s="31"/>
      <c r="P26" s="31"/>
      <c r="Q26" s="31">
        <v>1000</v>
      </c>
      <c r="R26" s="31"/>
      <c r="S26" s="26"/>
    </row>
    <row r="27" spans="1:19" x14ac:dyDescent="0.25">
      <c r="A27" s="1"/>
      <c r="B27" s="1"/>
      <c r="C27" s="1"/>
      <c r="D27" s="1"/>
      <c r="E27" s="1" t="s">
        <v>26</v>
      </c>
      <c r="F27" s="1"/>
      <c r="G27" s="1"/>
      <c r="H27" s="3">
        <f>ROUND(SUM(H23:H26),5)</f>
        <v>3082</v>
      </c>
      <c r="I27" s="3">
        <f>ROUND(SUM(I23:I26),5)</f>
        <v>2082</v>
      </c>
      <c r="K27" s="3">
        <f>ROUND(SUM(K23:K26),5)</f>
        <v>2082</v>
      </c>
      <c r="M27" s="26"/>
      <c r="N27" s="29"/>
      <c r="O27" s="29"/>
      <c r="P27" s="29"/>
      <c r="Q27" s="29"/>
      <c r="R27" s="29"/>
      <c r="S27" s="26"/>
    </row>
    <row r="28" spans="1:19" x14ac:dyDescent="0.25">
      <c r="A28" s="1"/>
      <c r="B28" s="22"/>
      <c r="C28" s="1"/>
      <c r="D28" s="1"/>
      <c r="E28" s="1" t="s">
        <v>27</v>
      </c>
      <c r="F28" s="1"/>
      <c r="G28" s="1"/>
      <c r="H28" s="3">
        <v>1238</v>
      </c>
      <c r="I28" s="3">
        <v>1238</v>
      </c>
      <c r="K28" s="3">
        <v>1238</v>
      </c>
      <c r="M28" s="26"/>
      <c r="N28" s="29">
        <v>1238</v>
      </c>
      <c r="O28" s="29"/>
      <c r="P28" s="29"/>
      <c r="Q28" s="29"/>
      <c r="R28" s="29"/>
      <c r="S28" s="26"/>
    </row>
    <row r="29" spans="1:19" x14ac:dyDescent="0.25">
      <c r="A29" s="1"/>
      <c r="B29" s="22"/>
      <c r="C29" s="1"/>
      <c r="D29" s="1"/>
      <c r="E29" s="1" t="s">
        <v>28</v>
      </c>
      <c r="F29" s="1"/>
      <c r="G29" s="1"/>
      <c r="H29" s="3">
        <v>600</v>
      </c>
      <c r="I29" s="3">
        <v>600</v>
      </c>
      <c r="K29" s="3">
        <v>600</v>
      </c>
      <c r="M29" s="26"/>
      <c r="N29" s="29">
        <v>600</v>
      </c>
      <c r="O29" s="29"/>
      <c r="P29" s="29"/>
      <c r="Q29" s="29"/>
      <c r="R29" s="29"/>
      <c r="S29" s="26"/>
    </row>
    <row r="30" spans="1:19" x14ac:dyDescent="0.25">
      <c r="A30" s="1"/>
      <c r="B30" s="1"/>
      <c r="C30" s="1"/>
      <c r="D30" s="1"/>
      <c r="E30" s="1" t="s">
        <v>29</v>
      </c>
      <c r="F30" s="1"/>
      <c r="G30" s="1"/>
      <c r="H30" s="3">
        <v>7500</v>
      </c>
      <c r="I30" s="21">
        <v>4500</v>
      </c>
      <c r="J30" s="35">
        <v>-2500</v>
      </c>
      <c r="K30" s="21">
        <v>4500</v>
      </c>
      <c r="M30" s="26"/>
      <c r="N30" s="29">
        <v>4500</v>
      </c>
      <c r="O30" s="29"/>
      <c r="P30" s="29"/>
      <c r="Q30" s="29">
        <v>2500</v>
      </c>
      <c r="R30" s="29"/>
      <c r="S30" s="26"/>
    </row>
    <row r="31" spans="1:19" x14ac:dyDescent="0.25">
      <c r="A31" s="1"/>
      <c r="B31" s="1"/>
      <c r="C31" s="1"/>
      <c r="D31" s="1"/>
      <c r="E31" s="1" t="s">
        <v>30</v>
      </c>
      <c r="F31" s="1"/>
      <c r="G31" s="1"/>
      <c r="H31" s="3">
        <v>0</v>
      </c>
      <c r="I31" s="3">
        <v>0</v>
      </c>
      <c r="K31" s="3">
        <v>0</v>
      </c>
      <c r="M31" s="26"/>
      <c r="N31" s="29"/>
      <c r="O31" s="29"/>
      <c r="P31" s="29"/>
      <c r="Q31" s="29"/>
      <c r="R31" s="29">
        <v>65000</v>
      </c>
      <c r="S31" s="26" t="s">
        <v>115</v>
      </c>
    </row>
    <row r="32" spans="1:19" x14ac:dyDescent="0.25">
      <c r="A32" s="1"/>
      <c r="B32" s="1"/>
      <c r="C32" s="1"/>
      <c r="D32" s="1"/>
      <c r="E32" s="1" t="s">
        <v>31</v>
      </c>
      <c r="F32" s="1"/>
      <c r="G32" s="1"/>
      <c r="H32" s="3"/>
      <c r="I32" s="3"/>
      <c r="K32" s="3"/>
      <c r="M32" s="26"/>
      <c r="N32" s="29"/>
      <c r="O32" s="29"/>
      <c r="P32" s="29"/>
      <c r="Q32" s="29"/>
      <c r="R32" s="29"/>
      <c r="S32" s="26"/>
    </row>
    <row r="33" spans="1:19" x14ac:dyDescent="0.25">
      <c r="A33" s="1"/>
      <c r="B33" s="22"/>
      <c r="C33" s="1"/>
      <c r="D33" s="1"/>
      <c r="E33" s="1"/>
      <c r="F33" s="1" t="s">
        <v>32</v>
      </c>
      <c r="G33" s="1"/>
      <c r="H33" s="3">
        <v>6000</v>
      </c>
      <c r="I33" s="21">
        <v>3500</v>
      </c>
      <c r="J33" s="35">
        <v>-2500</v>
      </c>
      <c r="K33" s="21">
        <v>3500</v>
      </c>
      <c r="L33" s="38" t="s">
        <v>99</v>
      </c>
      <c r="M33" s="26"/>
      <c r="N33" s="29">
        <v>3500</v>
      </c>
      <c r="O33" s="29"/>
      <c r="P33" s="29"/>
      <c r="Q33" s="29"/>
      <c r="R33" s="29"/>
      <c r="S33" s="26"/>
    </row>
    <row r="34" spans="1:19" x14ac:dyDescent="0.25">
      <c r="A34" s="1"/>
      <c r="B34" s="1"/>
      <c r="C34" s="1"/>
      <c r="D34" s="1"/>
      <c r="E34" s="1"/>
      <c r="F34" s="1" t="s">
        <v>33</v>
      </c>
      <c r="G34" s="1"/>
      <c r="H34" s="3">
        <v>0</v>
      </c>
      <c r="I34" s="3">
        <v>0</v>
      </c>
      <c r="K34" s="3">
        <v>0</v>
      </c>
      <c r="M34" s="26"/>
      <c r="N34" s="29"/>
      <c r="O34" s="29"/>
      <c r="P34" s="29"/>
      <c r="Q34" s="29"/>
      <c r="R34" s="29"/>
      <c r="S34" s="26"/>
    </row>
    <row r="35" spans="1:19" ht="15.75" thickBot="1" x14ac:dyDescent="0.3">
      <c r="A35" s="1"/>
      <c r="B35" s="1"/>
      <c r="C35" s="1"/>
      <c r="D35" s="1"/>
      <c r="E35" s="1"/>
      <c r="F35" s="1" t="s">
        <v>34</v>
      </c>
      <c r="G35" s="1"/>
      <c r="H35" s="6">
        <v>0</v>
      </c>
      <c r="I35" s="6">
        <v>0</v>
      </c>
      <c r="J35" s="31"/>
      <c r="K35" s="6">
        <v>0</v>
      </c>
      <c r="L35" s="47"/>
      <c r="M35" s="48"/>
      <c r="N35" s="31"/>
      <c r="O35" s="31"/>
      <c r="P35" s="31"/>
      <c r="Q35" s="31"/>
      <c r="R35" s="31"/>
      <c r="S35" s="26"/>
    </row>
    <row r="36" spans="1:19" x14ac:dyDescent="0.25">
      <c r="A36" s="1"/>
      <c r="B36" s="22"/>
      <c r="C36" s="1"/>
      <c r="D36" s="1"/>
      <c r="E36" s="1" t="s">
        <v>35</v>
      </c>
      <c r="F36" s="1"/>
      <c r="G36" s="1"/>
      <c r="H36" s="3">
        <f>ROUND(SUM(H32:H35),5)</f>
        <v>6000</v>
      </c>
      <c r="I36" s="3">
        <f>ROUND(SUM(I32:I35),5)</f>
        <v>3500</v>
      </c>
      <c r="K36" s="3">
        <f>ROUND(SUM(K32:K35),5)</f>
        <v>3500</v>
      </c>
      <c r="M36" s="26"/>
      <c r="N36" s="29">
        <v>3500</v>
      </c>
      <c r="O36" s="29"/>
      <c r="P36" s="29"/>
      <c r="Q36" s="29"/>
      <c r="R36" s="29"/>
      <c r="S36" s="26"/>
    </row>
    <row r="37" spans="1:19" x14ac:dyDescent="0.25">
      <c r="A37" s="1"/>
      <c r="B37" s="1"/>
      <c r="C37" s="1"/>
      <c r="D37" s="1"/>
      <c r="E37" s="1" t="s">
        <v>36</v>
      </c>
      <c r="F37" s="1"/>
      <c r="G37" s="1"/>
      <c r="H37" s="3">
        <v>10000</v>
      </c>
      <c r="I37" s="23">
        <v>15000</v>
      </c>
      <c r="J37" s="37">
        <v>5000</v>
      </c>
      <c r="K37" s="23">
        <v>15000</v>
      </c>
      <c r="M37" s="26"/>
      <c r="N37" s="29">
        <v>15000</v>
      </c>
      <c r="O37" s="29"/>
      <c r="P37" s="29"/>
      <c r="Q37" s="29"/>
      <c r="R37" s="29"/>
      <c r="S37" s="26"/>
    </row>
    <row r="38" spans="1:19" x14ac:dyDescent="0.25">
      <c r="A38" s="1"/>
      <c r="B38" s="1"/>
      <c r="C38" s="1"/>
      <c r="D38" s="1"/>
      <c r="E38" s="1" t="s">
        <v>37</v>
      </c>
      <c r="F38" s="1"/>
      <c r="G38" s="1"/>
      <c r="H38" s="3">
        <v>2500</v>
      </c>
      <c r="I38" s="23">
        <v>1000</v>
      </c>
      <c r="K38" s="23">
        <v>1000</v>
      </c>
      <c r="M38" s="26"/>
      <c r="N38" s="29"/>
      <c r="O38" s="29"/>
      <c r="P38" s="29"/>
      <c r="Q38" s="29"/>
      <c r="R38" s="29"/>
      <c r="S38" s="26"/>
    </row>
    <row r="39" spans="1:19" x14ac:dyDescent="0.25">
      <c r="A39" s="1"/>
      <c r="B39" s="1"/>
      <c r="C39" s="1"/>
      <c r="D39" s="1"/>
      <c r="E39" s="1" t="s">
        <v>38</v>
      </c>
      <c r="F39" s="1"/>
      <c r="G39" s="1"/>
      <c r="H39" s="3">
        <v>100</v>
      </c>
      <c r="I39" s="3">
        <v>100</v>
      </c>
      <c r="K39" s="3">
        <v>100</v>
      </c>
      <c r="M39" s="26"/>
      <c r="N39" s="29"/>
      <c r="O39" s="29"/>
      <c r="P39" s="29"/>
      <c r="Q39" s="29"/>
      <c r="R39" s="29"/>
      <c r="S39" s="26"/>
    </row>
    <row r="40" spans="1:19" x14ac:dyDescent="0.25">
      <c r="A40" s="1"/>
      <c r="B40" s="22"/>
      <c r="C40" s="1"/>
      <c r="D40" s="1"/>
      <c r="E40" s="1" t="s">
        <v>39</v>
      </c>
      <c r="F40" s="1"/>
      <c r="G40" s="1"/>
      <c r="H40" s="3">
        <v>1700</v>
      </c>
      <c r="I40" s="3">
        <v>1700</v>
      </c>
      <c r="K40" s="3">
        <v>1700</v>
      </c>
      <c r="M40" s="26"/>
      <c r="N40" s="29">
        <v>1700</v>
      </c>
      <c r="O40" s="29"/>
      <c r="P40" s="29"/>
      <c r="Q40" s="29"/>
      <c r="R40" s="29"/>
      <c r="S40" s="26"/>
    </row>
    <row r="41" spans="1:19" x14ac:dyDescent="0.25">
      <c r="A41" s="1"/>
      <c r="B41" s="1"/>
      <c r="C41" s="1"/>
      <c r="D41" s="1"/>
      <c r="E41" s="1" t="s">
        <v>40</v>
      </c>
      <c r="F41" s="1"/>
      <c r="G41" s="1"/>
      <c r="H41" s="3">
        <v>0</v>
      </c>
      <c r="I41" s="3">
        <v>0</v>
      </c>
      <c r="K41" s="3">
        <v>0</v>
      </c>
      <c r="M41" s="26"/>
      <c r="N41" s="29"/>
      <c r="O41" s="29"/>
      <c r="P41" s="29"/>
      <c r="Q41" s="29"/>
      <c r="R41" s="29"/>
      <c r="S41" s="26"/>
    </row>
    <row r="42" spans="1:19" x14ac:dyDescent="0.25">
      <c r="A42" s="1"/>
      <c r="B42" s="1"/>
      <c r="C42" s="1"/>
      <c r="D42" s="1"/>
      <c r="E42" s="1" t="s">
        <v>41</v>
      </c>
      <c r="F42" s="1"/>
      <c r="G42" s="1"/>
      <c r="H42" s="3">
        <v>500</v>
      </c>
      <c r="I42" s="3">
        <v>500</v>
      </c>
      <c r="K42" s="3">
        <v>500</v>
      </c>
      <c r="M42" s="26"/>
      <c r="N42" s="29"/>
      <c r="O42" s="29"/>
      <c r="P42" s="29"/>
      <c r="Q42" s="29"/>
      <c r="R42" s="29"/>
      <c r="S42" s="26"/>
    </row>
    <row r="43" spans="1:19" x14ac:dyDescent="0.25">
      <c r="A43" s="1"/>
      <c r="B43" s="1"/>
      <c r="C43" s="1"/>
      <c r="D43" s="1"/>
      <c r="E43" s="1" t="s">
        <v>42</v>
      </c>
      <c r="F43" s="1"/>
      <c r="G43" s="1"/>
      <c r="H43" s="3">
        <v>3000</v>
      </c>
      <c r="I43" s="23">
        <v>8000</v>
      </c>
      <c r="J43" s="37">
        <v>5000</v>
      </c>
      <c r="K43" s="23">
        <v>8000</v>
      </c>
      <c r="M43" s="26"/>
      <c r="N43" s="29">
        <v>8000</v>
      </c>
      <c r="O43" s="29"/>
      <c r="P43" s="29"/>
      <c r="Q43" s="29"/>
      <c r="R43" s="29"/>
      <c r="S43" s="26"/>
    </row>
    <row r="44" spans="1:19" x14ac:dyDescent="0.25">
      <c r="A44" s="1"/>
      <c r="B44" s="22"/>
      <c r="C44" s="1"/>
      <c r="D44" s="1"/>
      <c r="E44" s="1" t="s">
        <v>43</v>
      </c>
      <c r="F44" s="1"/>
      <c r="G44" s="1"/>
      <c r="H44" s="3">
        <v>52083</v>
      </c>
      <c r="I44" s="3">
        <v>52083</v>
      </c>
      <c r="K44" s="3">
        <v>52083</v>
      </c>
      <c r="M44" s="26"/>
      <c r="N44" s="29">
        <v>52083</v>
      </c>
      <c r="O44" s="29"/>
      <c r="P44" s="29"/>
      <c r="Q44" s="29">
        <f>54080-N44</f>
        <v>1997</v>
      </c>
      <c r="R44" s="29"/>
      <c r="S44" s="26" t="s">
        <v>116</v>
      </c>
    </row>
    <row r="45" spans="1:19" x14ac:dyDescent="0.25">
      <c r="A45" s="1"/>
      <c r="B45" s="22"/>
      <c r="C45" s="1"/>
      <c r="D45" s="1"/>
      <c r="E45" s="1" t="s">
        <v>44</v>
      </c>
      <c r="F45" s="1"/>
      <c r="G45" s="1"/>
      <c r="H45" s="3">
        <v>1250</v>
      </c>
      <c r="I45" s="3">
        <v>1250</v>
      </c>
      <c r="K45" s="3">
        <v>1250</v>
      </c>
      <c r="M45" s="26"/>
      <c r="N45" s="29">
        <v>1250</v>
      </c>
      <c r="O45" s="29"/>
      <c r="P45" s="29"/>
      <c r="Q45" s="29"/>
      <c r="R45" s="29"/>
      <c r="S45" s="26"/>
    </row>
    <row r="46" spans="1:19" x14ac:dyDescent="0.25">
      <c r="A46" s="1"/>
      <c r="B46" s="1"/>
      <c r="C46" s="1"/>
      <c r="D46" s="1"/>
      <c r="E46" s="1" t="s">
        <v>45</v>
      </c>
      <c r="F46" s="1"/>
      <c r="G46" s="1"/>
      <c r="H46" s="3">
        <v>0</v>
      </c>
      <c r="I46" s="3">
        <v>0</v>
      </c>
      <c r="K46" s="3">
        <v>0</v>
      </c>
      <c r="M46" s="26"/>
      <c r="N46" s="29"/>
      <c r="O46" s="29"/>
      <c r="P46" s="29"/>
      <c r="Q46" s="29">
        <v>12500</v>
      </c>
      <c r="R46" s="29"/>
      <c r="S46" s="26" t="s">
        <v>117</v>
      </c>
    </row>
    <row r="47" spans="1:19" x14ac:dyDescent="0.25">
      <c r="A47" s="1"/>
      <c r="B47" s="22"/>
      <c r="C47" s="1"/>
      <c r="D47" s="1"/>
      <c r="E47" s="1" t="s">
        <v>46</v>
      </c>
      <c r="F47" s="1"/>
      <c r="G47" s="1"/>
      <c r="H47" s="3">
        <v>4194</v>
      </c>
      <c r="I47" s="3">
        <v>4194</v>
      </c>
      <c r="K47" s="3">
        <v>4194</v>
      </c>
      <c r="M47" s="26"/>
      <c r="N47" s="29">
        <v>4194</v>
      </c>
      <c r="O47" s="29"/>
      <c r="P47" s="29"/>
      <c r="Q47" s="29"/>
      <c r="R47" s="29"/>
      <c r="S47" s="26"/>
    </row>
    <row r="48" spans="1:19" x14ac:dyDescent="0.25">
      <c r="A48" s="1"/>
      <c r="B48" s="22"/>
      <c r="C48" s="1"/>
      <c r="D48" s="1"/>
      <c r="E48" s="1" t="s">
        <v>47</v>
      </c>
      <c r="F48" s="1"/>
      <c r="G48" s="1"/>
      <c r="H48" s="3">
        <v>4866</v>
      </c>
      <c r="I48" s="3">
        <v>4866</v>
      </c>
      <c r="K48" s="3">
        <v>4866</v>
      </c>
      <c r="M48" s="26"/>
      <c r="N48" s="29">
        <v>4866</v>
      </c>
      <c r="O48" s="29"/>
      <c r="P48" s="29"/>
      <c r="Q48" s="29"/>
      <c r="R48" s="29"/>
      <c r="S48" s="26"/>
    </row>
    <row r="49" spans="1:19" x14ac:dyDescent="0.25">
      <c r="A49" s="1"/>
      <c r="B49" s="22"/>
      <c r="C49" s="1"/>
      <c r="D49" s="1"/>
      <c r="E49" s="1" t="s">
        <v>48</v>
      </c>
      <c r="F49" s="1"/>
      <c r="G49" s="1"/>
      <c r="H49" s="3"/>
      <c r="I49" s="3"/>
      <c r="K49" s="3"/>
      <c r="M49" s="26"/>
      <c r="N49" s="29"/>
      <c r="O49" s="29"/>
      <c r="P49" s="29"/>
      <c r="Q49" s="29"/>
      <c r="R49" s="29"/>
      <c r="S49" s="26"/>
    </row>
    <row r="50" spans="1:19" x14ac:dyDescent="0.25">
      <c r="A50" s="1"/>
      <c r="B50" s="1"/>
      <c r="C50" s="1"/>
      <c r="D50" s="1"/>
      <c r="E50" s="1"/>
      <c r="F50" s="1" t="s">
        <v>49</v>
      </c>
      <c r="G50" s="1"/>
      <c r="H50" s="3">
        <v>4500</v>
      </c>
      <c r="I50" s="3">
        <v>4500</v>
      </c>
      <c r="K50" s="3">
        <v>4500</v>
      </c>
      <c r="M50" s="26"/>
      <c r="N50" s="29"/>
      <c r="O50" s="29"/>
      <c r="P50" s="29"/>
      <c r="Q50" s="29"/>
      <c r="R50" s="29"/>
      <c r="S50" s="26"/>
    </row>
    <row r="51" spans="1:19" x14ac:dyDescent="0.25">
      <c r="A51" s="1"/>
      <c r="B51" s="1"/>
      <c r="C51" s="1"/>
      <c r="D51" s="1"/>
      <c r="E51" s="1"/>
      <c r="F51" s="1" t="s">
        <v>50</v>
      </c>
      <c r="G51" s="1"/>
      <c r="H51" s="3">
        <v>700</v>
      </c>
      <c r="I51" s="3">
        <v>700</v>
      </c>
      <c r="K51" s="3">
        <v>700</v>
      </c>
      <c r="M51" s="26"/>
      <c r="N51" s="29"/>
      <c r="O51" s="29"/>
      <c r="P51" s="29"/>
      <c r="Q51" s="29"/>
      <c r="R51" s="29"/>
      <c r="S51" s="26"/>
    </row>
    <row r="52" spans="1:19" x14ac:dyDescent="0.25">
      <c r="A52" s="1"/>
      <c r="B52" s="1"/>
      <c r="C52" s="1"/>
      <c r="D52" s="1"/>
      <c r="E52" s="1"/>
      <c r="F52" s="1" t="s">
        <v>51</v>
      </c>
      <c r="G52" s="1"/>
      <c r="H52" s="3">
        <v>500</v>
      </c>
      <c r="I52" s="3">
        <v>500</v>
      </c>
      <c r="K52" s="3">
        <v>500</v>
      </c>
      <c r="M52" s="26"/>
      <c r="N52" s="29"/>
      <c r="O52" s="29"/>
      <c r="P52" s="29"/>
      <c r="Q52" s="29"/>
      <c r="R52" s="29"/>
      <c r="S52" s="26"/>
    </row>
    <row r="53" spans="1:19" ht="15.75" thickBot="1" x14ac:dyDescent="0.3">
      <c r="A53" s="1"/>
      <c r="B53" s="1"/>
      <c r="C53" s="1"/>
      <c r="D53" s="1"/>
      <c r="E53" s="1"/>
      <c r="F53" s="1" t="s">
        <v>52</v>
      </c>
      <c r="G53" s="1"/>
      <c r="H53" s="6">
        <v>0</v>
      </c>
      <c r="I53" s="6">
        <v>0</v>
      </c>
      <c r="J53" s="31"/>
      <c r="K53" s="6">
        <v>0</v>
      </c>
      <c r="L53" s="47"/>
      <c r="M53" s="48"/>
      <c r="N53" s="31"/>
      <c r="O53" s="31"/>
      <c r="P53" s="31"/>
      <c r="Q53" s="31"/>
      <c r="R53" s="31"/>
      <c r="S53" s="26"/>
    </row>
    <row r="54" spans="1:19" x14ac:dyDescent="0.25">
      <c r="A54" s="1"/>
      <c r="B54" s="1"/>
      <c r="C54" s="1"/>
      <c r="D54" s="1"/>
      <c r="E54" s="1" t="s">
        <v>53</v>
      </c>
      <c r="F54" s="1"/>
      <c r="G54" s="1"/>
      <c r="H54" s="3">
        <f>ROUND(SUM(H49:H53),5)</f>
        <v>5700</v>
      </c>
      <c r="I54" s="3">
        <f>ROUND(SUM(I49:I53),5)</f>
        <v>5700</v>
      </c>
      <c r="K54" s="3">
        <f>ROUND(SUM(K49:K53),5)</f>
        <v>5700</v>
      </c>
      <c r="M54" s="26"/>
      <c r="N54" s="29">
        <v>5700</v>
      </c>
      <c r="O54" s="29"/>
      <c r="P54" s="29"/>
      <c r="Q54" s="29"/>
      <c r="R54" s="29"/>
      <c r="S54" s="26"/>
    </row>
    <row r="55" spans="1:19" x14ac:dyDescent="0.25">
      <c r="A55" s="1"/>
      <c r="B55" s="1"/>
      <c r="C55" s="1"/>
      <c r="D55" s="1"/>
      <c r="E55" s="1" t="s">
        <v>54</v>
      </c>
      <c r="F55" s="1"/>
      <c r="G55" s="1"/>
      <c r="H55" s="3">
        <v>6700</v>
      </c>
      <c r="I55" s="3">
        <v>6700</v>
      </c>
      <c r="K55" s="3">
        <v>6700</v>
      </c>
      <c r="M55" s="26"/>
      <c r="N55" s="29">
        <v>6700</v>
      </c>
      <c r="O55" s="29"/>
      <c r="P55" s="29"/>
      <c r="Q55" s="29"/>
      <c r="R55" s="29"/>
      <c r="S55" s="26"/>
    </row>
    <row r="56" spans="1:19" x14ac:dyDescent="0.25">
      <c r="A56" s="1"/>
      <c r="B56" s="22"/>
      <c r="C56" s="1"/>
      <c r="D56" s="1"/>
      <c r="E56" s="1" t="s">
        <v>55</v>
      </c>
      <c r="F56" s="1"/>
      <c r="G56" s="1"/>
      <c r="H56" s="3">
        <v>0</v>
      </c>
      <c r="I56" s="3">
        <v>0</v>
      </c>
      <c r="K56" s="3">
        <v>0</v>
      </c>
      <c r="M56" s="26"/>
      <c r="N56" s="29"/>
      <c r="O56" s="29"/>
      <c r="P56" s="29"/>
      <c r="Q56" s="29">
        <v>5000</v>
      </c>
      <c r="R56" s="29"/>
      <c r="S56" s="26"/>
    </row>
    <row r="57" spans="1:19" x14ac:dyDescent="0.25">
      <c r="A57" s="1"/>
      <c r="B57" s="22"/>
      <c r="C57" s="1"/>
      <c r="D57" s="1"/>
      <c r="E57" s="1" t="s">
        <v>56</v>
      </c>
      <c r="F57" s="1"/>
      <c r="G57" s="1"/>
      <c r="H57" s="3"/>
      <c r="I57" s="3"/>
      <c r="K57" s="3"/>
      <c r="M57" s="26"/>
      <c r="N57" s="29"/>
      <c r="O57" s="29"/>
      <c r="P57" s="29"/>
      <c r="Q57" s="29"/>
      <c r="R57" s="29"/>
      <c r="S57" s="26"/>
    </row>
    <row r="58" spans="1:19" x14ac:dyDescent="0.25">
      <c r="A58" s="1"/>
      <c r="B58" s="1"/>
      <c r="C58" s="1"/>
      <c r="D58" s="1"/>
      <c r="E58" s="1"/>
      <c r="F58" s="1" t="s">
        <v>57</v>
      </c>
      <c r="G58" s="1"/>
      <c r="H58" s="3">
        <v>5000</v>
      </c>
      <c r="I58" s="3">
        <v>5000</v>
      </c>
      <c r="K58" s="3">
        <v>5000</v>
      </c>
      <c r="M58" s="26"/>
      <c r="N58" s="29"/>
      <c r="O58" s="29"/>
      <c r="P58" s="29"/>
      <c r="Q58" s="29"/>
      <c r="R58" s="29"/>
      <c r="S58" s="26"/>
    </row>
    <row r="59" spans="1:19" x14ac:dyDescent="0.25">
      <c r="A59" s="1"/>
      <c r="B59" s="1"/>
      <c r="C59" s="1"/>
      <c r="D59" s="1"/>
      <c r="E59" s="1"/>
      <c r="F59" s="1" t="s">
        <v>58</v>
      </c>
      <c r="G59" s="1"/>
      <c r="H59" s="3">
        <v>350</v>
      </c>
      <c r="I59" s="3">
        <v>350</v>
      </c>
      <c r="K59" s="3">
        <v>350</v>
      </c>
      <c r="M59" s="26"/>
      <c r="N59" s="29"/>
      <c r="O59" s="29"/>
      <c r="P59" s="29"/>
      <c r="Q59" s="29"/>
      <c r="R59" s="29"/>
      <c r="S59" s="26"/>
    </row>
    <row r="60" spans="1:19" x14ac:dyDescent="0.25">
      <c r="A60" s="1"/>
      <c r="B60" s="1"/>
      <c r="C60" s="1"/>
      <c r="D60" s="1"/>
      <c r="E60" s="1"/>
      <c r="F60" s="1" t="s">
        <v>59</v>
      </c>
      <c r="G60" s="1"/>
      <c r="H60" s="3">
        <v>1200</v>
      </c>
      <c r="I60" s="3">
        <v>1200</v>
      </c>
      <c r="K60" s="3">
        <v>1200</v>
      </c>
      <c r="M60" s="26"/>
      <c r="N60" s="29"/>
      <c r="O60" s="29"/>
      <c r="P60" s="29"/>
      <c r="Q60" s="29"/>
      <c r="R60" s="29"/>
      <c r="S60" s="26"/>
    </row>
    <row r="61" spans="1:19" x14ac:dyDescent="0.25">
      <c r="A61" s="1"/>
      <c r="B61" s="1"/>
      <c r="C61" s="1"/>
      <c r="D61" s="1"/>
      <c r="E61" s="1"/>
      <c r="F61" s="1" t="s">
        <v>60</v>
      </c>
      <c r="G61" s="1"/>
      <c r="H61" s="3">
        <v>3700</v>
      </c>
      <c r="I61" s="3">
        <v>3700</v>
      </c>
      <c r="K61" s="3">
        <v>3700</v>
      </c>
      <c r="M61" s="26"/>
      <c r="N61" s="29"/>
      <c r="O61" s="29"/>
      <c r="P61" s="29"/>
      <c r="Q61" s="29"/>
      <c r="R61" s="29"/>
      <c r="S61" s="26"/>
    </row>
    <row r="62" spans="1:19" x14ac:dyDescent="0.25">
      <c r="A62" s="1"/>
      <c r="B62" s="1"/>
      <c r="C62" s="1"/>
      <c r="D62" s="1"/>
      <c r="E62" s="1"/>
      <c r="F62" s="1" t="s">
        <v>61</v>
      </c>
      <c r="G62" s="1"/>
      <c r="H62" s="3">
        <v>2000</v>
      </c>
      <c r="I62" s="3">
        <v>2000</v>
      </c>
      <c r="K62" s="3">
        <v>2000</v>
      </c>
      <c r="M62" s="26"/>
      <c r="N62" s="29"/>
      <c r="O62" s="29"/>
      <c r="P62" s="29"/>
      <c r="Q62" s="29"/>
      <c r="R62" s="29"/>
      <c r="S62" s="26"/>
    </row>
    <row r="63" spans="1:19" x14ac:dyDescent="0.25">
      <c r="A63" s="1"/>
      <c r="B63" s="1"/>
      <c r="C63" s="1"/>
      <c r="D63" s="1"/>
      <c r="E63" s="1"/>
      <c r="F63" s="1" t="s">
        <v>62</v>
      </c>
      <c r="G63" s="1"/>
      <c r="H63" s="3">
        <v>600</v>
      </c>
      <c r="I63" s="3">
        <v>600</v>
      </c>
      <c r="K63" s="3">
        <v>600</v>
      </c>
      <c r="M63" s="26"/>
      <c r="N63" s="29"/>
      <c r="O63" s="29"/>
      <c r="P63" s="29"/>
      <c r="Q63" s="29"/>
      <c r="R63" s="29"/>
      <c r="S63" s="26"/>
    </row>
    <row r="64" spans="1:19" ht="15.75" thickBot="1" x14ac:dyDescent="0.3">
      <c r="A64" s="1"/>
      <c r="B64" s="1"/>
      <c r="C64" s="1"/>
      <c r="D64" s="1"/>
      <c r="E64" s="1"/>
      <c r="F64" s="1" t="s">
        <v>63</v>
      </c>
      <c r="G64" s="1"/>
      <c r="H64" s="6">
        <v>0</v>
      </c>
      <c r="I64" s="6">
        <v>0</v>
      </c>
      <c r="J64" s="31"/>
      <c r="K64" s="6">
        <v>0</v>
      </c>
      <c r="L64" s="47"/>
      <c r="M64" s="48"/>
      <c r="N64" s="31"/>
      <c r="O64" s="31"/>
      <c r="P64" s="31"/>
      <c r="Q64" s="31"/>
      <c r="R64" s="31"/>
      <c r="S64" s="26"/>
    </row>
    <row r="65" spans="1:19" x14ac:dyDescent="0.25">
      <c r="A65" s="1"/>
      <c r="B65" s="1"/>
      <c r="C65" s="1"/>
      <c r="D65" s="1"/>
      <c r="E65" s="1" t="s">
        <v>64</v>
      </c>
      <c r="F65" s="1"/>
      <c r="G65" s="1"/>
      <c r="H65" s="3">
        <f>ROUND(SUM(H57:H64),5)</f>
        <v>12850</v>
      </c>
      <c r="I65" s="3">
        <f>ROUND(SUM(I57:I64),5)</f>
        <v>12850</v>
      </c>
      <c r="K65" s="3">
        <f>ROUND(SUM(K57:K64),5)</f>
        <v>12850</v>
      </c>
      <c r="M65" s="26"/>
      <c r="N65" s="29">
        <v>12850</v>
      </c>
      <c r="O65" s="29"/>
      <c r="P65" s="29"/>
      <c r="Q65" s="29"/>
      <c r="R65" s="29"/>
      <c r="S65" s="26"/>
    </row>
    <row r="66" spans="1:19" x14ac:dyDescent="0.25">
      <c r="A66" s="1"/>
      <c r="B66" s="1"/>
      <c r="C66" s="1"/>
      <c r="D66" s="1"/>
      <c r="E66" s="1" t="s">
        <v>65</v>
      </c>
      <c r="F66" s="1"/>
      <c r="G66" s="1"/>
      <c r="H66" s="3">
        <v>500</v>
      </c>
      <c r="I66" s="3">
        <v>500</v>
      </c>
      <c r="K66" s="3">
        <v>500</v>
      </c>
      <c r="M66" s="26"/>
      <c r="N66" s="29"/>
      <c r="O66" s="29"/>
      <c r="P66" s="29"/>
      <c r="Q66" s="29"/>
      <c r="R66" s="29"/>
      <c r="S66" s="26"/>
    </row>
    <row r="67" spans="1:19" x14ac:dyDescent="0.25">
      <c r="A67" s="1"/>
      <c r="B67" s="1"/>
      <c r="C67" s="1"/>
      <c r="D67" s="1"/>
      <c r="E67" s="1" t="s">
        <v>66</v>
      </c>
      <c r="F67" s="1"/>
      <c r="G67" s="1"/>
      <c r="H67" s="3">
        <v>50</v>
      </c>
      <c r="I67" s="3">
        <v>50</v>
      </c>
      <c r="K67" s="3">
        <v>50</v>
      </c>
      <c r="M67" s="26"/>
      <c r="N67" s="29"/>
      <c r="O67" s="29"/>
      <c r="P67" s="29"/>
      <c r="Q67" s="29"/>
      <c r="R67" s="29"/>
      <c r="S67" s="26"/>
    </row>
    <row r="68" spans="1:19" x14ac:dyDescent="0.25">
      <c r="A68" s="1"/>
      <c r="B68" s="1"/>
      <c r="C68" s="1"/>
      <c r="D68" s="1"/>
      <c r="E68" s="1" t="s">
        <v>67</v>
      </c>
      <c r="F68" s="1"/>
      <c r="G68" s="1"/>
      <c r="H68" s="3">
        <v>600</v>
      </c>
      <c r="I68" s="23">
        <v>100</v>
      </c>
      <c r="J68" s="35">
        <v>-500</v>
      </c>
      <c r="K68" s="23">
        <v>100</v>
      </c>
      <c r="M68" s="26"/>
      <c r="N68" s="29">
        <v>100</v>
      </c>
      <c r="O68" s="29"/>
      <c r="P68" s="29"/>
      <c r="Q68" s="29"/>
      <c r="R68" s="29"/>
      <c r="S68" s="26"/>
    </row>
    <row r="69" spans="1:19" x14ac:dyDescent="0.25">
      <c r="A69" s="1"/>
      <c r="B69" s="1"/>
      <c r="C69" s="1"/>
      <c r="D69" s="1"/>
      <c r="E69" s="1" t="s">
        <v>68</v>
      </c>
      <c r="F69" s="1"/>
      <c r="G69" s="1"/>
      <c r="H69" s="3">
        <v>0</v>
      </c>
      <c r="I69" s="3">
        <v>0</v>
      </c>
      <c r="K69" s="3">
        <v>0</v>
      </c>
      <c r="M69" s="26"/>
      <c r="N69" s="29"/>
      <c r="O69" s="29"/>
      <c r="P69" s="29"/>
      <c r="Q69" s="29"/>
      <c r="R69" s="29"/>
      <c r="S69" s="26"/>
    </row>
    <row r="70" spans="1:19" x14ac:dyDescent="0.25">
      <c r="A70" s="1"/>
      <c r="B70" s="1"/>
      <c r="C70" s="1"/>
      <c r="D70" s="1"/>
      <c r="E70" s="1" t="s">
        <v>69</v>
      </c>
      <c r="F70" s="1"/>
      <c r="G70" s="1"/>
      <c r="H70" s="3">
        <v>2000</v>
      </c>
      <c r="I70" s="3">
        <v>2000</v>
      </c>
      <c r="K70" s="3">
        <v>2000</v>
      </c>
      <c r="M70" s="26"/>
      <c r="N70" s="29">
        <v>2000</v>
      </c>
      <c r="O70" s="29"/>
      <c r="P70" s="29"/>
      <c r="Q70" s="29"/>
      <c r="R70" s="29"/>
      <c r="S70" s="26"/>
    </row>
    <row r="71" spans="1:19" x14ac:dyDescent="0.25">
      <c r="A71" s="1"/>
      <c r="B71" s="1"/>
      <c r="C71" s="1"/>
      <c r="D71" s="1"/>
      <c r="E71" s="1" t="s">
        <v>70</v>
      </c>
      <c r="F71" s="1"/>
      <c r="G71" s="1"/>
      <c r="H71" s="3">
        <v>500</v>
      </c>
      <c r="I71" s="3">
        <v>500</v>
      </c>
      <c r="K71" s="3">
        <v>500</v>
      </c>
      <c r="M71" s="26"/>
      <c r="N71" s="29"/>
      <c r="O71" s="29"/>
      <c r="P71" s="29"/>
      <c r="Q71" s="29"/>
      <c r="R71" s="29"/>
      <c r="S71" s="26"/>
    </row>
    <row r="72" spans="1:19" x14ac:dyDescent="0.25">
      <c r="A72" s="1"/>
      <c r="B72" s="1"/>
      <c r="C72" s="1"/>
      <c r="D72" s="1"/>
      <c r="E72" s="1" t="s">
        <v>71</v>
      </c>
      <c r="F72" s="1"/>
      <c r="G72" s="1"/>
      <c r="H72" s="3">
        <v>260</v>
      </c>
      <c r="I72" s="3">
        <v>260</v>
      </c>
      <c r="K72" s="3">
        <v>260</v>
      </c>
      <c r="M72" s="26"/>
      <c r="N72" s="29">
        <v>260</v>
      </c>
      <c r="O72" s="29"/>
      <c r="P72" s="29"/>
      <c r="Q72" s="29"/>
      <c r="R72" s="29"/>
      <c r="S72" s="26"/>
    </row>
    <row r="73" spans="1:19" x14ac:dyDescent="0.25">
      <c r="A73" s="1"/>
      <c r="B73" s="1"/>
      <c r="C73" s="1"/>
      <c r="D73" s="1"/>
      <c r="E73" s="1" t="s">
        <v>72</v>
      </c>
      <c r="F73" s="1"/>
      <c r="G73" s="1"/>
      <c r="H73" s="3">
        <v>250</v>
      </c>
      <c r="I73" s="3">
        <v>250</v>
      </c>
      <c r="K73" s="3">
        <v>250</v>
      </c>
      <c r="M73" s="26"/>
      <c r="N73" s="29"/>
      <c r="O73" s="29"/>
      <c r="P73" s="29"/>
      <c r="Q73" s="29">
        <v>250</v>
      </c>
      <c r="R73" s="29"/>
      <c r="S73" s="26"/>
    </row>
    <row r="74" spans="1:19" x14ac:dyDescent="0.25">
      <c r="A74" s="1"/>
      <c r="B74" s="22"/>
      <c r="C74" s="1"/>
      <c r="D74" s="1"/>
      <c r="E74" s="1" t="s">
        <v>73</v>
      </c>
      <c r="F74" s="1"/>
      <c r="G74" s="1"/>
      <c r="H74" s="3"/>
      <c r="I74" s="3"/>
      <c r="K74" s="3"/>
      <c r="M74" s="26"/>
      <c r="N74" s="29"/>
      <c r="O74" s="29"/>
      <c r="P74" s="29"/>
      <c r="Q74" s="29"/>
      <c r="R74" s="29"/>
      <c r="S74" s="26"/>
    </row>
    <row r="75" spans="1:19" x14ac:dyDescent="0.25">
      <c r="A75" s="1"/>
      <c r="B75" s="1"/>
      <c r="C75" s="1"/>
      <c r="D75" s="1"/>
      <c r="E75" s="1"/>
      <c r="F75" s="1" t="s">
        <v>74</v>
      </c>
      <c r="G75" s="1"/>
      <c r="H75" s="3"/>
      <c r="I75" s="3"/>
      <c r="K75" s="3"/>
      <c r="M75" s="26"/>
      <c r="N75" s="29"/>
      <c r="O75" s="29"/>
      <c r="P75" s="29"/>
      <c r="Q75" s="29"/>
      <c r="R75" s="29"/>
      <c r="S75" s="26"/>
    </row>
    <row r="76" spans="1:19" x14ac:dyDescent="0.25">
      <c r="A76" s="1"/>
      <c r="B76" s="1"/>
      <c r="C76" s="1"/>
      <c r="D76" s="1"/>
      <c r="E76" s="1"/>
      <c r="F76" s="1"/>
      <c r="G76" s="1" t="s">
        <v>75</v>
      </c>
      <c r="H76" s="3">
        <v>800</v>
      </c>
      <c r="I76" s="3">
        <v>800</v>
      </c>
      <c r="K76" s="3">
        <v>800</v>
      </c>
      <c r="M76" s="26"/>
      <c r="N76" s="29"/>
      <c r="O76" s="29"/>
      <c r="P76" s="29"/>
      <c r="Q76" s="29"/>
      <c r="R76" s="29"/>
      <c r="S76" s="26"/>
    </row>
    <row r="77" spans="1:19" x14ac:dyDescent="0.25">
      <c r="A77" s="1"/>
      <c r="B77" s="1"/>
      <c r="C77" s="1"/>
      <c r="D77" s="1"/>
      <c r="E77" s="1"/>
      <c r="F77" s="1"/>
      <c r="G77" s="1" t="s">
        <v>76</v>
      </c>
      <c r="H77" s="3">
        <v>820</v>
      </c>
      <c r="I77" s="3">
        <v>820</v>
      </c>
      <c r="K77" s="3">
        <v>820</v>
      </c>
      <c r="M77" s="26"/>
      <c r="N77" s="29"/>
      <c r="O77" s="29"/>
      <c r="P77" s="29"/>
      <c r="Q77" s="29"/>
      <c r="R77" s="29"/>
      <c r="S77" s="26"/>
    </row>
    <row r="78" spans="1:19" x14ac:dyDescent="0.25">
      <c r="A78" s="1"/>
      <c r="B78" s="1"/>
      <c r="C78" s="1"/>
      <c r="D78" s="1"/>
      <c r="E78" s="1"/>
      <c r="F78" s="1"/>
      <c r="G78" s="1" t="s">
        <v>77</v>
      </c>
      <c r="H78" s="3">
        <v>3700</v>
      </c>
      <c r="I78" s="3">
        <v>3700</v>
      </c>
      <c r="K78" s="3">
        <v>3700</v>
      </c>
      <c r="M78" s="26"/>
      <c r="N78" s="29"/>
      <c r="O78" s="29"/>
      <c r="P78" s="29"/>
      <c r="Q78" s="29"/>
      <c r="R78" s="29"/>
      <c r="S78" s="26"/>
    </row>
    <row r="79" spans="1:19" ht="15.75" thickBot="1" x14ac:dyDescent="0.3">
      <c r="A79" s="1"/>
      <c r="B79" s="1"/>
      <c r="C79" s="1"/>
      <c r="D79" s="1"/>
      <c r="E79" s="1"/>
      <c r="F79" s="1"/>
      <c r="G79" s="1" t="s">
        <v>78</v>
      </c>
      <c r="H79" s="6">
        <v>0</v>
      </c>
      <c r="I79" s="6">
        <v>0</v>
      </c>
      <c r="J79" s="31"/>
      <c r="K79" s="6">
        <v>0</v>
      </c>
      <c r="L79" s="47"/>
      <c r="M79" s="48"/>
      <c r="N79" s="31"/>
      <c r="O79" s="31"/>
      <c r="P79" s="31"/>
      <c r="Q79" s="31"/>
      <c r="R79" s="31"/>
      <c r="S79" s="26"/>
    </row>
    <row r="80" spans="1:19" x14ac:dyDescent="0.25">
      <c r="A80" s="1"/>
      <c r="B80" s="1"/>
      <c r="C80" s="1"/>
      <c r="D80" s="1"/>
      <c r="E80" s="1"/>
      <c r="F80" s="1" t="s">
        <v>79</v>
      </c>
      <c r="G80" s="1"/>
      <c r="H80" s="3">
        <f>ROUND(SUM(H75:H79),5)</f>
        <v>5320</v>
      </c>
      <c r="I80" s="3">
        <f>ROUND(SUM(I75:I79),5)</f>
        <v>5320</v>
      </c>
      <c r="K80" s="3">
        <f>ROUND(SUM(K75:K79),5)</f>
        <v>5320</v>
      </c>
      <c r="M80" s="26"/>
      <c r="N80" s="29"/>
      <c r="O80" s="29"/>
      <c r="P80" s="29"/>
      <c r="Q80" s="29"/>
      <c r="R80" s="29"/>
      <c r="S80" s="26"/>
    </row>
    <row r="81" spans="1:19" ht="15.75" thickBot="1" x14ac:dyDescent="0.3">
      <c r="A81" s="1"/>
      <c r="B81" s="1"/>
      <c r="C81" s="1"/>
      <c r="D81" s="1"/>
      <c r="E81" s="1"/>
      <c r="F81" s="1" t="s">
        <v>80</v>
      </c>
      <c r="G81" s="1"/>
      <c r="H81" s="6">
        <v>1200</v>
      </c>
      <c r="I81" s="6">
        <v>1200</v>
      </c>
      <c r="J81" s="31"/>
      <c r="K81" s="6">
        <v>1200</v>
      </c>
      <c r="L81" s="47"/>
      <c r="M81" s="48"/>
      <c r="N81" s="31"/>
      <c r="O81" s="31"/>
      <c r="P81" s="31"/>
      <c r="Q81" s="31"/>
      <c r="R81" s="31"/>
      <c r="S81" s="26"/>
    </row>
    <row r="82" spans="1:19" x14ac:dyDescent="0.25">
      <c r="A82" s="1"/>
      <c r="B82" s="1"/>
      <c r="C82" s="1"/>
      <c r="D82" s="1"/>
      <c r="E82" s="1" t="s">
        <v>81</v>
      </c>
      <c r="F82" s="1"/>
      <c r="G82" s="1"/>
      <c r="H82" s="3">
        <f>ROUND(H74+SUM(H80:H81),5)</f>
        <v>6520</v>
      </c>
      <c r="I82" s="3">
        <f>ROUND(I74+SUM(I80:I81),5)</f>
        <v>6520</v>
      </c>
      <c r="K82" s="3">
        <f>ROUND(K74+SUM(K80:K81),5)</f>
        <v>6520</v>
      </c>
      <c r="M82" s="26"/>
      <c r="N82" s="29">
        <v>6520</v>
      </c>
      <c r="O82" s="29"/>
      <c r="P82" s="29"/>
      <c r="Q82" s="29"/>
      <c r="R82" s="29"/>
      <c r="S82" s="26"/>
    </row>
    <row r="83" spans="1:19" x14ac:dyDescent="0.25">
      <c r="A83" s="1"/>
      <c r="B83" s="1"/>
      <c r="C83" s="1"/>
      <c r="D83" s="1"/>
      <c r="E83" s="1" t="s">
        <v>82</v>
      </c>
      <c r="F83" s="1"/>
      <c r="G83" s="1"/>
      <c r="H83" s="3">
        <v>162000</v>
      </c>
      <c r="I83" s="3">
        <v>162000</v>
      </c>
      <c r="K83" s="3">
        <v>162000</v>
      </c>
      <c r="M83" s="26"/>
      <c r="N83" s="29"/>
      <c r="O83" s="29">
        <v>162000</v>
      </c>
      <c r="P83" s="29"/>
      <c r="Q83" s="29"/>
      <c r="R83" s="29"/>
      <c r="S83" s="26"/>
    </row>
    <row r="84" spans="1:19" x14ac:dyDescent="0.25">
      <c r="A84" s="1"/>
      <c r="B84" s="22"/>
      <c r="C84" s="1"/>
      <c r="D84" s="1"/>
      <c r="E84" s="1" t="s">
        <v>83</v>
      </c>
      <c r="F84" s="1"/>
      <c r="G84" s="1"/>
      <c r="H84" s="3">
        <v>5000</v>
      </c>
      <c r="I84" s="3">
        <v>5000</v>
      </c>
      <c r="K84" s="3">
        <v>5000</v>
      </c>
      <c r="M84" s="26"/>
      <c r="N84" s="29">
        <v>5000</v>
      </c>
      <c r="O84" s="29"/>
      <c r="P84" s="29"/>
      <c r="Q84" s="29"/>
      <c r="R84" s="29"/>
      <c r="S84" s="26"/>
    </row>
    <row r="85" spans="1:19" x14ac:dyDescent="0.25">
      <c r="A85" s="1"/>
      <c r="B85" s="1"/>
      <c r="C85" s="1"/>
      <c r="D85" s="1"/>
      <c r="E85" s="1" t="s">
        <v>84</v>
      </c>
      <c r="F85" s="1"/>
      <c r="G85" s="1"/>
      <c r="H85" s="3">
        <v>12000</v>
      </c>
      <c r="I85" s="3">
        <v>12000</v>
      </c>
      <c r="K85" s="3">
        <v>12000</v>
      </c>
      <c r="M85" s="26"/>
      <c r="N85" s="29"/>
      <c r="O85" s="29"/>
      <c r="P85" s="29"/>
      <c r="Q85" s="29"/>
      <c r="R85" s="29"/>
      <c r="S85" s="26"/>
    </row>
    <row r="86" spans="1:19" x14ac:dyDescent="0.25">
      <c r="A86" s="1"/>
      <c r="B86" s="1"/>
      <c r="C86" s="1"/>
      <c r="D86" s="1"/>
      <c r="E86" s="1" t="s">
        <v>85</v>
      </c>
      <c r="F86" s="1"/>
      <c r="G86" s="1"/>
      <c r="H86" s="3">
        <v>2500</v>
      </c>
      <c r="I86" s="23">
        <v>3500</v>
      </c>
      <c r="J86" s="37">
        <v>1000</v>
      </c>
      <c r="K86" s="23">
        <v>3500</v>
      </c>
      <c r="L86" s="38" t="s">
        <v>102</v>
      </c>
      <c r="M86" s="26"/>
      <c r="N86" s="29">
        <v>3500</v>
      </c>
      <c r="O86" s="29"/>
      <c r="P86" s="29"/>
      <c r="Q86" s="29"/>
      <c r="R86" s="29"/>
      <c r="S86" s="26"/>
    </row>
    <row r="87" spans="1:19" x14ac:dyDescent="0.25">
      <c r="A87" s="1"/>
      <c r="B87" s="22"/>
      <c r="C87" s="1"/>
      <c r="D87" s="1"/>
      <c r="E87" s="1" t="s">
        <v>86</v>
      </c>
      <c r="F87" s="1"/>
      <c r="G87" s="1"/>
      <c r="H87" s="3">
        <v>2100</v>
      </c>
      <c r="I87" s="3">
        <v>2100</v>
      </c>
      <c r="K87" s="3">
        <v>2100</v>
      </c>
      <c r="M87" s="26"/>
      <c r="N87" s="29">
        <v>2100</v>
      </c>
      <c r="O87" s="29"/>
      <c r="P87" s="29"/>
      <c r="Q87" s="29"/>
      <c r="R87" s="29"/>
      <c r="S87" s="26"/>
    </row>
    <row r="88" spans="1:19" x14ac:dyDescent="0.25">
      <c r="A88" s="1"/>
      <c r="B88" s="22"/>
      <c r="C88" s="1"/>
      <c r="D88" s="1"/>
      <c r="E88" s="1" t="s">
        <v>87</v>
      </c>
      <c r="F88" s="1"/>
      <c r="G88" s="1"/>
      <c r="H88" s="3">
        <v>4200</v>
      </c>
      <c r="I88" s="3">
        <v>4200</v>
      </c>
      <c r="K88" s="3">
        <v>4200</v>
      </c>
      <c r="M88" s="26"/>
      <c r="N88" s="29">
        <v>4200</v>
      </c>
      <c r="O88" s="29"/>
      <c r="P88" s="29"/>
      <c r="Q88" s="29"/>
      <c r="R88" s="29"/>
      <c r="S88" s="26"/>
    </row>
    <row r="89" spans="1:19" ht="15.75" thickBot="1" x14ac:dyDescent="0.3">
      <c r="A89" s="1"/>
      <c r="B89" s="1"/>
      <c r="C89" s="1"/>
      <c r="D89" s="1"/>
      <c r="E89" s="1" t="s">
        <v>88</v>
      </c>
      <c r="F89" s="1"/>
      <c r="G89" s="1"/>
      <c r="H89" s="4">
        <v>0</v>
      </c>
      <c r="I89" s="4">
        <v>0</v>
      </c>
      <c r="J89" s="31"/>
      <c r="K89" s="4">
        <v>0</v>
      </c>
      <c r="L89" s="47"/>
      <c r="M89" s="48"/>
      <c r="N89" s="31"/>
      <c r="O89" s="31"/>
      <c r="P89" s="31"/>
      <c r="Q89" s="31"/>
      <c r="R89" s="31"/>
      <c r="S89" s="26"/>
    </row>
    <row r="90" spans="1:19" ht="15.75" thickBot="1" x14ac:dyDescent="0.3">
      <c r="A90" s="1"/>
      <c r="B90" s="1"/>
      <c r="C90" s="1"/>
      <c r="D90" s="1" t="s">
        <v>89</v>
      </c>
      <c r="E90" s="1"/>
      <c r="F90" s="1"/>
      <c r="G90" s="1"/>
      <c r="H90" s="5">
        <f>ROUND(H22+SUM(H27:H31)+SUM(H36:H48)+SUM(H54:H56)+SUM(H65:H73)+SUM(H82:H89),5)</f>
        <v>322343</v>
      </c>
      <c r="I90" s="5">
        <f>ROUND(I22+SUM(I27:I31)+SUM(I36:I48)+SUM(I54:I56)+SUM(I65:I73)+SUM(I82:I89),5)</f>
        <v>324843</v>
      </c>
      <c r="J90" s="33"/>
      <c r="K90" s="5">
        <f>ROUND(K22+SUM(K27:K31)+SUM(K36:K48)+SUM(K54:K56)+SUM(K65:K73)+SUM(K82:K89),5)</f>
        <v>324843</v>
      </c>
      <c r="L90" s="49"/>
      <c r="M90" s="50"/>
      <c r="N90" s="33">
        <f>SUM(N24:N89)</f>
        <v>150443</v>
      </c>
      <c r="O90" s="33">
        <f>SUM(O24:O89)</f>
        <v>162000</v>
      </c>
      <c r="P90" s="33">
        <f>SUM(P22:P89)</f>
        <v>184000</v>
      </c>
      <c r="Q90" s="33">
        <f>SUM(Q22:Q89)</f>
        <v>23747</v>
      </c>
      <c r="R90" s="33"/>
      <c r="S90" s="26"/>
    </row>
    <row r="91" spans="1:19" x14ac:dyDescent="0.25">
      <c r="A91" s="1"/>
      <c r="B91" s="1" t="s">
        <v>90</v>
      </c>
      <c r="C91" s="1"/>
      <c r="D91" s="1"/>
      <c r="E91" s="1"/>
      <c r="F91" s="1"/>
      <c r="G91" s="1"/>
      <c r="H91" s="3">
        <f>ROUND(H6+H21-H90,5)</f>
        <v>13485</v>
      </c>
      <c r="I91" s="3">
        <f>ROUND(I6+I21-I90,5)</f>
        <v>10985</v>
      </c>
      <c r="J91" s="29">
        <f>I91-H91</f>
        <v>-2500</v>
      </c>
      <c r="K91" s="3">
        <f>ROUND(K6+K21-K90,5)</f>
        <v>40985</v>
      </c>
      <c r="L91" s="38" t="s">
        <v>103</v>
      </c>
      <c r="M91" s="26"/>
      <c r="N91" s="29"/>
      <c r="O91" s="29"/>
      <c r="P91" s="29"/>
      <c r="Q91" s="29"/>
      <c r="R91" s="29"/>
      <c r="S91" s="26"/>
    </row>
    <row r="92" spans="1:19" x14ac:dyDescent="0.25">
      <c r="A92" s="1"/>
      <c r="B92" s="1" t="s">
        <v>91</v>
      </c>
      <c r="C92" s="1"/>
      <c r="D92" s="1"/>
      <c r="E92" s="1"/>
      <c r="F92" s="1"/>
      <c r="G92" s="1"/>
      <c r="H92" s="3"/>
      <c r="I92" s="3"/>
      <c r="K92" s="3"/>
      <c r="L92" s="38" t="s">
        <v>104</v>
      </c>
      <c r="M92" s="26"/>
      <c r="N92" s="29"/>
      <c r="O92" s="29"/>
      <c r="P92" s="29"/>
      <c r="Q92" s="29"/>
      <c r="R92" s="29"/>
      <c r="S92" s="26"/>
    </row>
    <row r="93" spans="1:19" x14ac:dyDescent="0.25">
      <c r="A93" s="1"/>
      <c r="B93" s="1"/>
      <c r="C93" s="1" t="s">
        <v>92</v>
      </c>
      <c r="D93" s="1"/>
      <c r="E93" s="1"/>
      <c r="F93" s="1"/>
      <c r="G93" s="1"/>
      <c r="H93" s="3"/>
      <c r="I93" s="3"/>
      <c r="K93" s="3"/>
      <c r="M93" s="26"/>
      <c r="N93" s="29"/>
      <c r="O93" s="29"/>
      <c r="P93" s="29"/>
      <c r="Q93" s="29"/>
      <c r="R93" s="29"/>
      <c r="S93" s="26"/>
    </row>
    <row r="94" spans="1:19" x14ac:dyDescent="0.25">
      <c r="A94" s="1"/>
      <c r="B94" s="22"/>
      <c r="C94" s="1"/>
      <c r="D94" s="1" t="s">
        <v>93</v>
      </c>
      <c r="E94" s="1"/>
      <c r="F94" s="1"/>
      <c r="G94" s="1"/>
      <c r="H94" s="3">
        <v>105000</v>
      </c>
      <c r="I94" s="3">
        <v>105000</v>
      </c>
      <c r="K94" s="3">
        <v>105000</v>
      </c>
      <c r="M94" s="26"/>
      <c r="N94" s="29"/>
      <c r="O94" s="29"/>
      <c r="P94" s="29"/>
      <c r="Q94" s="29"/>
      <c r="R94" s="29"/>
      <c r="S94" s="26"/>
    </row>
    <row r="95" spans="1:19" ht="15.75" thickBot="1" x14ac:dyDescent="0.3">
      <c r="A95" s="1"/>
      <c r="B95" s="22"/>
      <c r="C95" s="1"/>
      <c r="D95" s="1" t="s">
        <v>94</v>
      </c>
      <c r="E95" s="1"/>
      <c r="F95" s="1"/>
      <c r="G95" s="1"/>
      <c r="H95" s="4">
        <v>13784</v>
      </c>
      <c r="I95" s="4">
        <v>13784</v>
      </c>
      <c r="J95" s="31"/>
      <c r="K95" s="4">
        <v>13784</v>
      </c>
      <c r="L95" s="47"/>
      <c r="M95" s="48"/>
      <c r="N95" s="31"/>
      <c r="O95" s="31"/>
      <c r="P95" s="31"/>
      <c r="Q95" s="31"/>
      <c r="R95" s="31"/>
      <c r="S95" s="26"/>
    </row>
    <row r="96" spans="1:19" ht="15.75" thickBot="1" x14ac:dyDescent="0.3">
      <c r="A96" s="1"/>
      <c r="B96" s="1"/>
      <c r="C96" s="1" t="s">
        <v>95</v>
      </c>
      <c r="D96" s="1"/>
      <c r="E96" s="1"/>
      <c r="F96" s="1"/>
      <c r="G96" s="1"/>
      <c r="H96" s="7">
        <f>ROUND(SUM(H93:H95),5)</f>
        <v>118784</v>
      </c>
      <c r="I96" s="7">
        <f>ROUND(SUM(I93:I95),5)</f>
        <v>118784</v>
      </c>
      <c r="J96" s="33"/>
      <c r="K96" s="7">
        <f>ROUND(SUM(K93:K95),5)</f>
        <v>118784</v>
      </c>
      <c r="L96" s="49"/>
      <c r="M96" s="50"/>
      <c r="N96" s="33"/>
      <c r="O96" s="33"/>
      <c r="P96" s="33"/>
      <c r="Q96" s="33"/>
      <c r="R96" s="33"/>
      <c r="S96" s="26"/>
    </row>
    <row r="97" spans="1:20" ht="15.75" thickBot="1" x14ac:dyDescent="0.3">
      <c r="A97" s="1"/>
      <c r="B97" s="1" t="s">
        <v>96</v>
      </c>
      <c r="C97" s="1"/>
      <c r="D97" s="1"/>
      <c r="E97" s="1"/>
      <c r="F97" s="1"/>
      <c r="G97" s="1"/>
      <c r="H97" s="7">
        <f>ROUND(H92-H96,5)</f>
        <v>-118784</v>
      </c>
      <c r="I97" s="7">
        <f>ROUND(I92-I96,5)</f>
        <v>-118784</v>
      </c>
      <c r="J97" s="33"/>
      <c r="K97" s="7">
        <f>ROUND(K92-K96,5)</f>
        <v>-118784</v>
      </c>
      <c r="L97" s="51"/>
      <c r="M97" s="52"/>
      <c r="N97" s="54"/>
      <c r="O97" s="54"/>
      <c r="P97" s="54"/>
      <c r="Q97" s="54"/>
      <c r="R97" s="54"/>
      <c r="S97" s="26"/>
    </row>
    <row r="98" spans="1:20" s="9" customFormat="1" ht="15.75" thickBot="1" x14ac:dyDescent="0.3">
      <c r="A98" s="1" t="s">
        <v>97</v>
      </c>
      <c r="B98" s="1"/>
      <c r="C98" s="1"/>
      <c r="D98" s="1"/>
      <c r="E98" s="1"/>
      <c r="F98" s="1"/>
      <c r="G98" s="1"/>
      <c r="H98" s="8">
        <f>ROUND(H91+H97,5)</f>
        <v>-105299</v>
      </c>
      <c r="I98" s="8">
        <f>ROUND(I91+I97,5)</f>
        <v>-107799</v>
      </c>
      <c r="J98" s="34"/>
      <c r="K98" s="8">
        <f>ROUND(K91+K97,5)</f>
        <v>-77799</v>
      </c>
      <c r="L98" s="53"/>
      <c r="M98" s="53"/>
      <c r="N98" s="55"/>
      <c r="O98" s="55"/>
      <c r="P98" s="55"/>
      <c r="Q98" s="55"/>
      <c r="R98" s="55"/>
      <c r="T98"/>
    </row>
    <row r="99" spans="1:20" ht="15.75" thickTop="1" x14ac:dyDescent="0.25">
      <c r="M99" s="26"/>
      <c r="N99" s="56"/>
      <c r="O99" s="56"/>
      <c r="P99" s="56"/>
      <c r="Q99" s="56"/>
      <c r="R99" s="56"/>
      <c r="S99" s="9"/>
      <c r="T99" s="9"/>
    </row>
    <row r="100" spans="1:20" x14ac:dyDescent="0.25">
      <c r="M100" s="26"/>
      <c r="N100" s="56"/>
      <c r="O100" s="56"/>
      <c r="P100" s="56"/>
      <c r="Q100" s="56"/>
      <c r="R100" s="56"/>
      <c r="S100" s="9"/>
    </row>
    <row r="101" spans="1:20" x14ac:dyDescent="0.25">
      <c r="A101" s="9" t="s">
        <v>120</v>
      </c>
      <c r="B101" s="9"/>
      <c r="C101" s="9"/>
      <c r="D101" s="9"/>
      <c r="E101" s="9"/>
      <c r="F101" s="9"/>
      <c r="G101" s="9"/>
      <c r="M101" s="26"/>
      <c r="N101" s="29"/>
      <c r="O101" s="29"/>
      <c r="P101" s="29"/>
      <c r="Q101" s="29">
        <f>0.1*N90</f>
        <v>15044.300000000001</v>
      </c>
      <c r="R101" s="29"/>
      <c r="S101" s="26"/>
    </row>
    <row r="102" spans="1:20" x14ac:dyDescent="0.25">
      <c r="A102" s="9"/>
      <c r="B102" s="9"/>
      <c r="C102" s="9"/>
      <c r="D102" s="9"/>
      <c r="E102" s="9"/>
      <c r="F102" s="9"/>
      <c r="G102" s="9"/>
      <c r="M102" s="26"/>
      <c r="N102" s="29"/>
      <c r="O102" s="29"/>
      <c r="P102" s="29"/>
      <c r="Q102" s="29"/>
      <c r="R102" s="29"/>
      <c r="S102" s="26"/>
    </row>
    <row r="103" spans="1:20" x14ac:dyDescent="0.25">
      <c r="A103" s="9" t="s">
        <v>121</v>
      </c>
      <c r="B103" s="9"/>
      <c r="C103" s="9"/>
      <c r="D103" s="9"/>
      <c r="E103" s="9"/>
      <c r="F103" s="9"/>
      <c r="G103" s="9"/>
      <c r="M103" s="26"/>
      <c r="N103" s="29">
        <f>N20-N90</f>
        <v>-40899</v>
      </c>
      <c r="O103" s="29">
        <f>O20-O90</f>
        <v>40500</v>
      </c>
      <c r="P103" s="29">
        <f>P20-P90</f>
        <v>-170216</v>
      </c>
      <c r="Q103" s="29">
        <f>Q20-Q90</f>
        <v>-23747</v>
      </c>
      <c r="R103" s="29">
        <f>R20-R31</f>
        <v>-65000</v>
      </c>
      <c r="S103" s="26"/>
    </row>
    <row r="104" spans="1:20" x14ac:dyDescent="0.25">
      <c r="A104" s="9"/>
      <c r="B104" s="9"/>
      <c r="C104" s="9"/>
      <c r="D104" s="9"/>
      <c r="E104" s="9"/>
      <c r="F104" s="9"/>
      <c r="G104" s="9"/>
      <c r="M104" s="26"/>
      <c r="N104" s="29"/>
      <c r="O104" s="29"/>
      <c r="P104" s="29"/>
      <c r="Q104" s="29"/>
      <c r="R104" s="29"/>
      <c r="S104" s="26"/>
    </row>
    <row r="105" spans="1:20" x14ac:dyDescent="0.25">
      <c r="A105" s="9"/>
      <c r="B105" s="9"/>
      <c r="C105" s="9"/>
      <c r="D105" s="9"/>
      <c r="E105" s="9"/>
      <c r="F105" s="9"/>
      <c r="G105" s="9" t="s">
        <v>122</v>
      </c>
      <c r="M105" s="26"/>
      <c r="N105" s="29">
        <f>N103+O103+-Q103</f>
        <v>23348</v>
      </c>
      <c r="O105" s="29"/>
      <c r="P105" s="29"/>
      <c r="Q105" s="29"/>
      <c r="R105" s="29"/>
      <c r="S105" s="26"/>
    </row>
    <row r="106" spans="1:20" x14ac:dyDescent="0.25">
      <c r="A106" s="9"/>
      <c r="B106" s="9"/>
      <c r="C106" s="9"/>
      <c r="D106" s="9"/>
      <c r="E106" s="9"/>
      <c r="F106" s="9"/>
      <c r="G106" s="9" t="s">
        <v>123</v>
      </c>
      <c r="M106" s="26"/>
      <c r="N106" s="29">
        <f>P103</f>
        <v>-170216</v>
      </c>
      <c r="O106" s="29"/>
      <c r="P106" s="29"/>
      <c r="Q106" s="29"/>
      <c r="R106" s="29"/>
      <c r="S106" s="26"/>
    </row>
    <row r="107" spans="1:20" x14ac:dyDescent="0.25">
      <c r="A107" s="9"/>
      <c r="B107" s="9"/>
      <c r="C107" s="9"/>
      <c r="D107" s="9"/>
      <c r="E107" s="9"/>
      <c r="F107" s="9"/>
      <c r="G107" s="9" t="s">
        <v>124</v>
      </c>
      <c r="M107" s="26"/>
      <c r="N107" s="29">
        <v>-65000</v>
      </c>
      <c r="O107" s="29"/>
      <c r="P107" s="29"/>
      <c r="Q107" s="29"/>
      <c r="R107" s="29"/>
      <c r="S107" s="26"/>
    </row>
    <row r="108" spans="1:20" x14ac:dyDescent="0.25">
      <c r="A108" s="9"/>
      <c r="B108" s="9"/>
      <c r="C108" s="9"/>
      <c r="D108" s="9"/>
      <c r="E108" s="9"/>
      <c r="F108" s="9"/>
      <c r="G108" s="9"/>
      <c r="M108" s="26"/>
      <c r="N108" s="29"/>
      <c r="O108" s="29"/>
      <c r="P108" s="29"/>
      <c r="Q108" s="29"/>
      <c r="R108" s="29"/>
      <c r="S108" s="26"/>
    </row>
    <row r="109" spans="1:20" x14ac:dyDescent="0.25">
      <c r="A109" s="9"/>
      <c r="B109" s="9"/>
      <c r="C109" s="9"/>
      <c r="D109" s="9"/>
      <c r="E109" s="9"/>
      <c r="F109" s="9"/>
      <c r="G109" s="9" t="s">
        <v>125</v>
      </c>
      <c r="M109" s="26"/>
      <c r="N109" s="29">
        <f>-N105/131</f>
        <v>-178.2290076335878</v>
      </c>
      <c r="O109" s="29"/>
      <c r="P109" s="29"/>
      <c r="Q109" s="29"/>
      <c r="R109" s="29"/>
      <c r="S109" s="26"/>
    </row>
    <row r="110" spans="1:20" x14ac:dyDescent="0.25">
      <c r="A110" s="9"/>
      <c r="B110" s="9"/>
      <c r="C110" s="9"/>
      <c r="D110" s="9"/>
      <c r="E110" s="9"/>
      <c r="F110" s="9"/>
      <c r="G110" s="9" t="s">
        <v>126</v>
      </c>
      <c r="M110" s="26"/>
      <c r="N110" s="29">
        <f>-N106/124</f>
        <v>1372.7096774193549</v>
      </c>
      <c r="O110" s="29"/>
      <c r="P110" s="29"/>
      <c r="Q110" s="29"/>
      <c r="R110" s="29"/>
      <c r="S110" s="26"/>
    </row>
    <row r="111" spans="1:20" x14ac:dyDescent="0.25">
      <c r="A111" s="9"/>
      <c r="B111" s="9"/>
      <c r="C111" s="9"/>
      <c r="D111" s="9"/>
      <c r="E111" s="9"/>
      <c r="F111" s="9"/>
      <c r="G111" s="9" t="s">
        <v>127</v>
      </c>
      <c r="M111" s="26"/>
      <c r="N111" s="29">
        <f>-N107/131</f>
        <v>496.18320610687022</v>
      </c>
      <c r="O111" s="29"/>
      <c r="P111" s="29"/>
      <c r="Q111" s="29"/>
      <c r="R111" s="29"/>
      <c r="S111" s="26"/>
    </row>
    <row r="112" spans="1:20" x14ac:dyDescent="0.25">
      <c r="A112" s="9"/>
      <c r="B112" s="9"/>
      <c r="C112" s="9"/>
      <c r="D112" s="9"/>
      <c r="E112" s="9"/>
      <c r="F112" s="9"/>
      <c r="G112" s="9"/>
      <c r="M112" s="26"/>
      <c r="N112" s="29"/>
      <c r="O112" s="29"/>
      <c r="P112" s="29"/>
      <c r="Q112" s="29"/>
      <c r="R112" s="29"/>
      <c r="S112" s="26"/>
    </row>
    <row r="113" spans="1:19" x14ac:dyDescent="0.25">
      <c r="A113" s="9"/>
      <c r="B113" s="9"/>
      <c r="C113" s="9"/>
      <c r="D113" s="9"/>
      <c r="E113" s="9"/>
      <c r="F113" s="9"/>
      <c r="G113" s="9"/>
      <c r="M113" s="26"/>
      <c r="N113" s="29" t="s">
        <v>118</v>
      </c>
      <c r="O113" s="29" t="s">
        <v>119</v>
      </c>
      <c r="P113" s="29"/>
      <c r="Q113" s="29"/>
      <c r="R113" s="29"/>
      <c r="S113" s="26"/>
    </row>
    <row r="114" spans="1:19" x14ac:dyDescent="0.25">
      <c r="A114" s="9"/>
      <c r="B114" s="9"/>
      <c r="C114" s="9"/>
      <c r="D114" s="9"/>
      <c r="E114" s="9"/>
      <c r="F114" s="9"/>
      <c r="G114" s="9" t="s">
        <v>128</v>
      </c>
      <c r="M114" s="26"/>
      <c r="N114" s="29">
        <f>N109+N111</f>
        <v>317.95419847328242</v>
      </c>
      <c r="O114" s="29">
        <f>N114/12</f>
        <v>26.496183206106867</v>
      </c>
      <c r="P114" s="29"/>
      <c r="Q114" s="29"/>
      <c r="R114" s="29"/>
      <c r="S114" s="26"/>
    </row>
    <row r="115" spans="1:19" x14ac:dyDescent="0.25">
      <c r="A115" s="9"/>
      <c r="B115" s="9"/>
      <c r="C115" s="9"/>
      <c r="D115" s="9"/>
      <c r="E115" s="9"/>
      <c r="F115" s="9"/>
      <c r="G115" s="9"/>
      <c r="M115" s="26"/>
      <c r="N115" s="29"/>
      <c r="O115" s="29"/>
      <c r="P115" s="29"/>
      <c r="Q115" s="29"/>
      <c r="R115" s="29"/>
      <c r="S115" s="26"/>
    </row>
    <row r="116" spans="1:19" x14ac:dyDescent="0.25">
      <c r="A116" s="9"/>
      <c r="B116" s="9"/>
      <c r="C116" s="9"/>
      <c r="D116" s="9"/>
      <c r="E116" s="9"/>
      <c r="F116" s="9"/>
      <c r="G116" s="9" t="s">
        <v>129</v>
      </c>
      <c r="M116" s="26"/>
      <c r="N116" s="29">
        <f>N110</f>
        <v>1372.7096774193549</v>
      </c>
      <c r="O116" s="29">
        <f>N116/12</f>
        <v>114.39247311827957</v>
      </c>
      <c r="P116" s="29"/>
      <c r="Q116" s="29"/>
      <c r="R116" s="29"/>
      <c r="S116" s="26"/>
    </row>
    <row r="117" spans="1:19" x14ac:dyDescent="0.25">
      <c r="A117" s="9"/>
      <c r="B117" s="9"/>
      <c r="C117" s="9"/>
      <c r="D117" s="9"/>
      <c r="E117" s="9"/>
      <c r="F117" s="9"/>
      <c r="G117" s="9"/>
      <c r="M117" s="26"/>
      <c r="N117" s="29"/>
      <c r="O117" s="29"/>
      <c r="P117" s="29"/>
      <c r="Q117" s="29"/>
      <c r="R117" s="29"/>
      <c r="S117" s="26"/>
    </row>
    <row r="118" spans="1:19" x14ac:dyDescent="0.25">
      <c r="A118" s="9" t="s">
        <v>130</v>
      </c>
      <c r="B118" s="9"/>
      <c r="C118" s="9"/>
      <c r="D118" s="9"/>
      <c r="E118" s="9"/>
      <c r="F118" s="9"/>
      <c r="G118" s="9"/>
      <c r="M118" s="26"/>
      <c r="N118" s="29"/>
      <c r="O118" s="29"/>
      <c r="P118" s="29"/>
      <c r="Q118" s="29"/>
      <c r="R118" s="29"/>
      <c r="S118" s="26"/>
    </row>
    <row r="119" spans="1:19" x14ac:dyDescent="0.25">
      <c r="A119" s="9"/>
      <c r="B119" s="9"/>
      <c r="C119" s="9"/>
      <c r="D119" s="9"/>
      <c r="E119" s="9"/>
      <c r="F119" s="9"/>
      <c r="G119" s="9"/>
      <c r="M119" s="26"/>
      <c r="N119" s="56"/>
      <c r="O119" s="56"/>
      <c r="P119" s="56"/>
      <c r="Q119" s="56"/>
      <c r="R119" s="56"/>
      <c r="S119" s="9"/>
    </row>
    <row r="120" spans="1:19" x14ac:dyDescent="0.25">
      <c r="M120" s="26"/>
      <c r="N120" s="29"/>
      <c r="O120" s="29"/>
      <c r="P120" s="29"/>
      <c r="Q120" s="29">
        <f>0.1*N109</f>
        <v>-17.822900763358781</v>
      </c>
      <c r="R120" s="29"/>
      <c r="S120" s="26"/>
    </row>
    <row r="121" spans="1:19" x14ac:dyDescent="0.25">
      <c r="M121" s="26"/>
      <c r="N121" s="29"/>
      <c r="O121" s="29"/>
      <c r="P121" s="29"/>
      <c r="Q121" s="29"/>
      <c r="R121" s="29"/>
      <c r="S121" s="26"/>
    </row>
    <row r="122" spans="1:19" x14ac:dyDescent="0.25">
      <c r="M122" s="26"/>
      <c r="N122" s="29">
        <f>N38-N109</f>
        <v>178.2290076335878</v>
      </c>
      <c r="O122" s="29">
        <f>O38-O109</f>
        <v>0</v>
      </c>
      <c r="P122" s="29">
        <f>P38-P109</f>
        <v>0</v>
      </c>
      <c r="Q122" s="29">
        <f>SUM(Q43:Q121)</f>
        <v>34773.477099236647</v>
      </c>
      <c r="R122" s="29">
        <f>R38-R50</f>
        <v>0</v>
      </c>
      <c r="S122" s="26"/>
    </row>
    <row r="123" spans="1:19" x14ac:dyDescent="0.25">
      <c r="M123" s="26"/>
      <c r="N123" s="29"/>
      <c r="O123" s="29"/>
      <c r="P123" s="29"/>
      <c r="Q123" s="29"/>
      <c r="R123" s="29"/>
      <c r="S123" s="26"/>
    </row>
    <row r="124" spans="1:19" x14ac:dyDescent="0.25">
      <c r="M124" s="26"/>
      <c r="N124" s="29">
        <f>N122+O122+-Q122</f>
        <v>-34595.248091603062</v>
      </c>
      <c r="O124" s="29"/>
      <c r="P124" s="29"/>
      <c r="Q124" s="29"/>
      <c r="R124" s="29"/>
      <c r="S124" s="26"/>
    </row>
    <row r="125" spans="1:19" x14ac:dyDescent="0.25">
      <c r="M125" s="26"/>
      <c r="N125" s="29">
        <f>P122</f>
        <v>0</v>
      </c>
      <c r="O125" s="29"/>
      <c r="P125" s="29"/>
      <c r="Q125" s="29"/>
      <c r="R125" s="29"/>
      <c r="S125" s="26"/>
    </row>
    <row r="126" spans="1:19" x14ac:dyDescent="0.25">
      <c r="M126" s="26"/>
      <c r="N126" s="29">
        <v>-65000</v>
      </c>
      <c r="O126" s="29"/>
      <c r="P126" s="29"/>
      <c r="Q126" s="29"/>
      <c r="R126" s="29"/>
      <c r="S126" s="26"/>
    </row>
    <row r="127" spans="1:19" x14ac:dyDescent="0.25">
      <c r="M127" s="26"/>
      <c r="N127" s="29"/>
      <c r="O127" s="29"/>
      <c r="P127" s="29"/>
      <c r="Q127" s="29"/>
      <c r="R127" s="29"/>
      <c r="S127" s="26"/>
    </row>
    <row r="128" spans="1:19" x14ac:dyDescent="0.25">
      <c r="M128" s="26"/>
      <c r="N128" s="29">
        <f>-N124/131</f>
        <v>264.08586329467988</v>
      </c>
      <c r="O128" s="29"/>
      <c r="P128" s="29"/>
      <c r="Q128" s="29"/>
      <c r="R128" s="29"/>
      <c r="S128" s="26"/>
    </row>
    <row r="129" spans="7:19" x14ac:dyDescent="0.25">
      <c r="M129" s="26"/>
      <c r="N129" s="29">
        <f>-N125/124</f>
        <v>0</v>
      </c>
      <c r="O129" s="29"/>
      <c r="P129" s="29"/>
      <c r="Q129" s="29"/>
      <c r="R129" s="29"/>
      <c r="S129" s="26"/>
    </row>
    <row r="130" spans="7:19" x14ac:dyDescent="0.25">
      <c r="M130" s="26"/>
      <c r="N130" s="29">
        <f>-N126/131</f>
        <v>496.18320610687022</v>
      </c>
      <c r="O130" s="29"/>
      <c r="P130" s="29"/>
      <c r="Q130" s="29"/>
      <c r="R130" s="29"/>
      <c r="S130" s="26"/>
    </row>
    <row r="131" spans="7:19" x14ac:dyDescent="0.25">
      <c r="M131" s="26"/>
      <c r="N131" s="29"/>
      <c r="O131" s="29"/>
      <c r="P131" s="29"/>
      <c r="Q131" s="29"/>
      <c r="R131" s="29"/>
      <c r="S131" s="26"/>
    </row>
    <row r="132" spans="7:19" x14ac:dyDescent="0.25">
      <c r="M132" s="26"/>
      <c r="N132" s="29" t="s">
        <v>118</v>
      </c>
      <c r="O132" s="29" t="s">
        <v>119</v>
      </c>
      <c r="P132" s="29"/>
      <c r="Q132" s="29"/>
      <c r="R132" s="29"/>
      <c r="S132" s="26"/>
    </row>
    <row r="133" spans="7:19" x14ac:dyDescent="0.25">
      <c r="M133" s="26"/>
      <c r="N133" s="29">
        <f>N128+N130</f>
        <v>760.26906940155004</v>
      </c>
      <c r="O133" s="29">
        <f>N133/12</f>
        <v>63.355755783462506</v>
      </c>
      <c r="P133" s="29"/>
      <c r="Q133" s="29"/>
      <c r="R133" s="29"/>
      <c r="S133" s="26"/>
    </row>
    <row r="134" spans="7:19" x14ac:dyDescent="0.25">
      <c r="M134" s="26"/>
      <c r="N134" s="29"/>
      <c r="O134" s="29"/>
      <c r="P134" s="29"/>
      <c r="Q134" s="29"/>
      <c r="R134" s="29"/>
      <c r="S134" s="26"/>
    </row>
    <row r="135" spans="7:19" x14ac:dyDescent="0.25">
      <c r="M135" s="26"/>
      <c r="N135" s="29">
        <f>N129</f>
        <v>0</v>
      </c>
      <c r="O135" s="29">
        <f>N135/12</f>
        <v>0</v>
      </c>
      <c r="P135" s="29"/>
      <c r="Q135" s="29"/>
      <c r="R135" s="29"/>
      <c r="S135" s="26"/>
    </row>
    <row r="136" spans="7:19" x14ac:dyDescent="0.25">
      <c r="N136" s="57"/>
      <c r="O136" s="57"/>
      <c r="P136" s="57"/>
      <c r="Q136" s="57"/>
      <c r="R136" s="57"/>
    </row>
    <row r="137" spans="7:19" x14ac:dyDescent="0.25">
      <c r="N137" s="39"/>
      <c r="O137" s="39"/>
      <c r="P137" s="39"/>
      <c r="Q137" s="39"/>
      <c r="R137" s="39"/>
    </row>
    <row r="138" spans="7:19" x14ac:dyDescent="0.25">
      <c r="G138" s="61" t="s">
        <v>131</v>
      </c>
      <c r="H138" s="26"/>
      <c r="I138" s="26"/>
      <c r="J138" s="26"/>
      <c r="K138" s="26"/>
      <c r="L138" s="26"/>
      <c r="M138" s="26"/>
    </row>
    <row r="139" spans="7:19" x14ac:dyDescent="0.25">
      <c r="G139" s="60" t="s">
        <v>133</v>
      </c>
      <c r="H139" s="26"/>
      <c r="I139" s="26"/>
      <c r="J139" s="26"/>
      <c r="K139" s="26"/>
      <c r="L139" s="26"/>
      <c r="M139" s="26"/>
    </row>
    <row r="140" spans="7:19" x14ac:dyDescent="0.25">
      <c r="G140" s="60" t="s">
        <v>134</v>
      </c>
      <c r="H140" s="62">
        <v>5000</v>
      </c>
      <c r="I140" s="63"/>
      <c r="J140" s="63"/>
      <c r="K140" s="63"/>
      <c r="L140" s="63"/>
      <c r="M140" s="63"/>
      <c r="N140" s="64"/>
    </row>
    <row r="141" spans="7:19" x14ac:dyDescent="0.25">
      <c r="G141" s="58" t="s">
        <v>135</v>
      </c>
      <c r="H141" s="63">
        <v>4000</v>
      </c>
      <c r="I141" s="65"/>
      <c r="J141" s="63"/>
      <c r="K141" s="63"/>
      <c r="L141" s="63"/>
      <c r="M141" s="63"/>
      <c r="N141" s="64"/>
    </row>
    <row r="142" spans="7:19" x14ac:dyDescent="0.25">
      <c r="G142" s="58" t="s">
        <v>136</v>
      </c>
      <c r="H142" s="63">
        <v>12000</v>
      </c>
      <c r="I142" s="65"/>
      <c r="J142" s="63"/>
      <c r="K142" s="63"/>
      <c r="L142" s="63"/>
      <c r="M142" s="63"/>
      <c r="N142" s="64"/>
    </row>
    <row r="143" spans="7:19" x14ac:dyDescent="0.25">
      <c r="G143" s="58" t="s">
        <v>137</v>
      </c>
      <c r="H143" s="63">
        <v>3000</v>
      </c>
      <c r="I143" s="63"/>
      <c r="J143" s="65"/>
      <c r="K143" s="63"/>
      <c r="L143" s="63"/>
      <c r="M143" s="63"/>
      <c r="N143" s="64"/>
    </row>
    <row r="144" spans="7:19" x14ac:dyDescent="0.25">
      <c r="G144" s="58" t="s">
        <v>138</v>
      </c>
      <c r="H144" s="65" t="s">
        <v>132</v>
      </c>
      <c r="I144" s="63"/>
      <c r="J144" s="63"/>
      <c r="K144" s="63"/>
      <c r="L144" s="63"/>
      <c r="M144" s="63"/>
      <c r="N144" s="64"/>
    </row>
    <row r="145" spans="7:14" x14ac:dyDescent="0.25">
      <c r="G145" s="58" t="s">
        <v>139</v>
      </c>
      <c r="H145" s="63" t="s">
        <v>132</v>
      </c>
      <c r="I145" s="63"/>
      <c r="J145" s="63"/>
      <c r="K145" s="63"/>
      <c r="L145" s="63"/>
      <c r="M145" s="63"/>
      <c r="N145" s="64"/>
    </row>
    <row r="146" spans="7:14" x14ac:dyDescent="0.25">
      <c r="G146" s="58" t="s">
        <v>141</v>
      </c>
      <c r="H146" s="63"/>
      <c r="I146" s="63"/>
      <c r="J146" s="63"/>
      <c r="K146" s="63"/>
      <c r="L146" s="63"/>
      <c r="M146" s="63"/>
      <c r="N146" s="64"/>
    </row>
    <row r="147" spans="7:14" x14ac:dyDescent="0.25">
      <c r="G147" s="58" t="s">
        <v>140</v>
      </c>
      <c r="H147" s="63">
        <v>10000</v>
      </c>
      <c r="I147" s="63"/>
      <c r="J147" s="63"/>
      <c r="K147" s="63"/>
      <c r="L147" s="63"/>
      <c r="M147" s="65"/>
      <c r="N147" s="64"/>
    </row>
    <row r="148" spans="7:14" x14ac:dyDescent="0.25">
      <c r="G148" s="58"/>
      <c r="H148" s="63" t="s">
        <v>132</v>
      </c>
      <c r="I148" s="63"/>
      <c r="J148" s="63"/>
      <c r="K148" s="63"/>
      <c r="L148" s="63"/>
      <c r="M148" s="63"/>
      <c r="N148" s="64"/>
    </row>
    <row r="149" spans="7:14" x14ac:dyDescent="0.25">
      <c r="G149" s="58"/>
      <c r="H149" s="63" t="s">
        <v>132</v>
      </c>
      <c r="I149" s="63"/>
      <c r="J149" s="63"/>
      <c r="K149" s="63"/>
      <c r="L149" s="63"/>
      <c r="M149" s="63"/>
      <c r="N149" s="64"/>
    </row>
    <row r="150" spans="7:14" x14ac:dyDescent="0.25">
      <c r="G150" s="59"/>
      <c r="H150" s="26"/>
      <c r="I150" s="26"/>
      <c r="J150" s="26"/>
      <c r="K150" s="26"/>
      <c r="L150" s="26"/>
      <c r="M150" s="26"/>
    </row>
  </sheetData>
  <pageMargins left="0.7" right="0.7" top="0.75" bottom="0.75" header="0.1" footer="0.3"/>
  <pageSetup orientation="portrait" verticalDpi="30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Bartosh</dc:creator>
  <cp:lastModifiedBy>Knud J Kirkegaard</cp:lastModifiedBy>
  <cp:lastPrinted>2020-10-23T17:20:58Z</cp:lastPrinted>
  <dcterms:created xsi:type="dcterms:W3CDTF">2020-10-23T17:20:29Z</dcterms:created>
  <dcterms:modified xsi:type="dcterms:W3CDTF">2021-02-01T19:55:59Z</dcterms:modified>
</cp:coreProperties>
</file>